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6" tabRatio="500"/>
  </bookViews>
  <sheets>
    <sheet name="Hárok1" sheetId="1" r:id="rId1"/>
    <sheet name="Hárok3" sheetId="2" r:id="rId2"/>
    <sheet name="Hárok2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5" i="2" l="1"/>
  <c r="C31" i="2"/>
  <c r="C34" i="2" s="1"/>
  <c r="C21" i="2"/>
  <c r="C8" i="2"/>
  <c r="X54" i="1"/>
  <c r="Z54" i="1" s="1"/>
  <c r="X53" i="1"/>
  <c r="Z53" i="1" s="1"/>
  <c r="X52" i="1"/>
  <c r="Z52" i="1" s="1"/>
  <c r="X51" i="1"/>
  <c r="Z51" i="1" s="1"/>
  <c r="X50" i="1"/>
  <c r="Z50" i="1" s="1"/>
  <c r="X49" i="1"/>
  <c r="Z49" i="1" s="1"/>
  <c r="X48" i="1"/>
  <c r="Z48" i="1" s="1"/>
  <c r="X47" i="1"/>
  <c r="Z47" i="1" s="1"/>
  <c r="V46" i="1"/>
  <c r="D46" i="1"/>
  <c r="X45" i="1"/>
  <c r="Z45" i="1" s="1"/>
  <c r="X44" i="1"/>
  <c r="Z44" i="1" s="1"/>
  <c r="X43" i="1"/>
  <c r="Z43" i="1" s="1"/>
  <c r="X42" i="1"/>
  <c r="Z42" i="1" s="1"/>
  <c r="X41" i="1"/>
  <c r="Z41" i="1" s="1"/>
  <c r="X40" i="1"/>
  <c r="Z40" i="1" s="1"/>
  <c r="S39" i="1"/>
  <c r="P39" i="1"/>
  <c r="X39" i="1" s="1"/>
  <c r="Z39" i="1" s="1"/>
  <c r="X38" i="1"/>
  <c r="Z38" i="1" s="1"/>
  <c r="X37" i="1"/>
  <c r="Z37" i="1" s="1"/>
  <c r="X36" i="1"/>
  <c r="Z36" i="1" s="1"/>
  <c r="R35" i="1"/>
  <c r="Q35" i="1"/>
  <c r="N35" i="1"/>
  <c r="M35" i="1"/>
  <c r="J35" i="1"/>
  <c r="I35" i="1"/>
  <c r="F35" i="1"/>
  <c r="E35" i="1"/>
  <c r="X35" i="1" s="1"/>
  <c r="Z35" i="1" s="1"/>
  <c r="X33" i="1"/>
  <c r="Z33" i="1" s="1"/>
  <c r="T32" i="1"/>
  <c r="T35" i="1" s="1"/>
  <c r="S32" i="1"/>
  <c r="S35" i="1" s="1"/>
  <c r="R32" i="1"/>
  <c r="Q32" i="1"/>
  <c r="P32" i="1"/>
  <c r="P35" i="1" s="1"/>
  <c r="O32" i="1"/>
  <c r="O35" i="1" s="1"/>
  <c r="N32" i="1"/>
  <c r="M32" i="1"/>
  <c r="L32" i="1"/>
  <c r="L35" i="1" s="1"/>
  <c r="K32" i="1"/>
  <c r="K35" i="1" s="1"/>
  <c r="J32" i="1"/>
  <c r="I32" i="1"/>
  <c r="H32" i="1"/>
  <c r="H35" i="1" s="1"/>
  <c r="G32" i="1"/>
  <c r="G35" i="1" s="1"/>
  <c r="F32" i="1"/>
  <c r="E32" i="1"/>
  <c r="X32" i="1" s="1"/>
  <c r="Z32" i="1" s="1"/>
  <c r="V31" i="1"/>
  <c r="U31" i="1"/>
  <c r="T31" i="1"/>
  <c r="T34" i="1" s="1"/>
  <c r="T46" i="1" s="1"/>
  <c r="S31" i="1"/>
  <c r="S34" i="1" s="1"/>
  <c r="R31" i="1"/>
  <c r="R34" i="1" s="1"/>
  <c r="R46" i="1" s="1"/>
  <c r="Q31" i="1"/>
  <c r="Q34" i="1" s="1"/>
  <c r="P31" i="1"/>
  <c r="P34" i="1" s="1"/>
  <c r="O31" i="1"/>
  <c r="O34" i="1" s="1"/>
  <c r="N31" i="1"/>
  <c r="N34" i="1" s="1"/>
  <c r="N46" i="1" s="1"/>
  <c r="M31" i="1"/>
  <c r="M34" i="1" s="1"/>
  <c r="L31" i="1"/>
  <c r="L34" i="1" s="1"/>
  <c r="L46" i="1" s="1"/>
  <c r="K31" i="1"/>
  <c r="K34" i="1" s="1"/>
  <c r="J31" i="1"/>
  <c r="J34" i="1" s="1"/>
  <c r="I31" i="1"/>
  <c r="I34" i="1" s="1"/>
  <c r="H31" i="1"/>
  <c r="H34" i="1" s="1"/>
  <c r="H46" i="1" s="1"/>
  <c r="G31" i="1"/>
  <c r="G34" i="1" s="1"/>
  <c r="F31" i="1"/>
  <c r="F34" i="1" s="1"/>
  <c r="F46" i="1" s="1"/>
  <c r="E31" i="1"/>
  <c r="E34" i="1" s="1"/>
  <c r="D31" i="1"/>
  <c r="Z30" i="1"/>
  <c r="X30" i="1"/>
  <c r="J29" i="1"/>
  <c r="X29" i="1" s="1"/>
  <c r="Z29" i="1" s="1"/>
  <c r="X28" i="1"/>
  <c r="Z28" i="1" s="1"/>
  <c r="X27" i="1"/>
  <c r="Z27" i="1" s="1"/>
  <c r="X26" i="1"/>
  <c r="Z26" i="1" s="1"/>
  <c r="X25" i="1"/>
  <c r="Z25" i="1" s="1"/>
  <c r="X24" i="1"/>
  <c r="Z24" i="1" s="1"/>
  <c r="X23" i="1"/>
  <c r="Z23" i="1" s="1"/>
  <c r="S23" i="1"/>
  <c r="Z22" i="1"/>
  <c r="X22" i="1"/>
  <c r="W21" i="1"/>
  <c r="W46" i="1" s="1"/>
  <c r="V21" i="1"/>
  <c r="U21" i="1"/>
  <c r="U46" i="1" s="1"/>
  <c r="T21" i="1"/>
  <c r="S21" i="1"/>
  <c r="R21" i="1"/>
  <c r="Q21" i="1"/>
  <c r="P21" i="1"/>
  <c r="O21" i="1"/>
  <c r="N21" i="1"/>
  <c r="M21" i="1"/>
  <c r="L21" i="1"/>
  <c r="K21" i="1"/>
  <c r="I21" i="1"/>
  <c r="H21" i="1"/>
  <c r="G21" i="1"/>
  <c r="F21" i="1"/>
  <c r="E21" i="1"/>
  <c r="D21" i="1"/>
  <c r="Z20" i="1"/>
  <c r="X20" i="1"/>
  <c r="E19" i="1"/>
  <c r="X19" i="1" s="1"/>
  <c r="Z19" i="1" s="1"/>
  <c r="X18" i="1"/>
  <c r="Z18" i="1" s="1"/>
  <c r="X17" i="1"/>
  <c r="Z17" i="1" s="1"/>
  <c r="X16" i="1"/>
  <c r="Z16" i="1" s="1"/>
  <c r="X15" i="1"/>
  <c r="Z15" i="1" s="1"/>
  <c r="X14" i="1"/>
  <c r="Z14" i="1" s="1"/>
  <c r="S13" i="1"/>
  <c r="P13" i="1"/>
  <c r="P46" i="1" s="1"/>
  <c r="X12" i="1"/>
  <c r="Z12" i="1" s="1"/>
  <c r="X11" i="1"/>
  <c r="Z11" i="1" s="1"/>
  <c r="X10" i="1"/>
  <c r="Z10" i="1" s="1"/>
  <c r="X9" i="1"/>
  <c r="Z9" i="1" s="1"/>
  <c r="T8" i="1"/>
  <c r="S8" i="1"/>
  <c r="R8" i="1"/>
  <c r="Q8" i="1"/>
  <c r="Q46" i="1" s="1"/>
  <c r="P8" i="1"/>
  <c r="O8" i="1"/>
  <c r="N8" i="1"/>
  <c r="M8" i="1"/>
  <c r="M46" i="1" s="1"/>
  <c r="L8" i="1"/>
  <c r="K8" i="1"/>
  <c r="J8" i="1"/>
  <c r="I8" i="1"/>
  <c r="I46" i="1" s="1"/>
  <c r="H8" i="1"/>
  <c r="G8" i="1"/>
  <c r="F8" i="1"/>
  <c r="E8" i="1"/>
  <c r="E46" i="1" s="1"/>
  <c r="D8" i="1"/>
  <c r="G46" i="1" l="1"/>
  <c r="K46" i="1"/>
  <c r="O46" i="1"/>
  <c r="S46" i="1"/>
  <c r="X46" i="1" s="1"/>
  <c r="X34" i="1"/>
  <c r="Z34" i="1" s="1"/>
  <c r="C46" i="2"/>
  <c r="X8" i="1"/>
  <c r="Z8" i="1" s="1"/>
  <c r="X13" i="1"/>
  <c r="Z13" i="1" s="1"/>
  <c r="X31" i="1"/>
  <c r="Z31" i="1" s="1"/>
  <c r="J21" i="1"/>
  <c r="J46" i="1" s="1"/>
  <c r="Z46" i="1" l="1"/>
  <c r="X55" i="1"/>
  <c r="Z55" i="1" s="1"/>
  <c r="X21" i="1"/>
  <c r="Z21" i="1" s="1"/>
</calcChain>
</file>

<file path=xl/comments1.xml><?xml version="1.0" encoding="utf-8"?>
<comments xmlns="http://schemas.openxmlformats.org/spreadsheetml/2006/main">
  <authors>
    <author/>
  </authors>
  <commentList>
    <comment ref="I30" authorId="0">
      <text>
        <r>
          <rPr>
            <sz val="9"/>
            <color rgb="FF000000"/>
            <rFont val="Tahoma"/>
            <family val="2"/>
            <charset val="238"/>
          </rPr>
          <t xml:space="preserve">v tom 6000,- EUR na Hlas matice 4x ročne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2" authorId="0">
      <text>
        <r>
          <rPr>
            <b/>
            <sz val="8"/>
            <color rgb="FF000000"/>
            <rFont val="Tahoma"/>
            <family val="2"/>
            <charset val="238"/>
          </rPr>
          <t xml:space="preserve">PC, monitor, usb, nábytok, stôl, regály do reg. strediska
</t>
        </r>
      </text>
    </comment>
    <comment ref="C19" authorId="0">
      <text>
        <r>
          <rPr>
            <b/>
            <sz val="10"/>
            <color rgb="FF000000"/>
            <rFont val="Tahoma"/>
            <family val="2"/>
            <charset val="238"/>
          </rPr>
          <t xml:space="preserve">Jaroslav Gustiňák:
</t>
        </r>
        <r>
          <rPr>
            <sz val="10"/>
            <color rgb="FF000000"/>
            <rFont val="Tahoma"/>
            <family val="2"/>
            <charset val="238"/>
          </rPr>
          <t>zníženie o 300,- Arch konferencia bude v MT</t>
        </r>
      </text>
    </comment>
    <comment ref="C20" authorId="0">
      <text>
        <r>
          <rPr>
            <b/>
            <sz val="10"/>
            <color rgb="FF000000"/>
            <rFont val="Tahoma"/>
            <family val="2"/>
            <charset val="238"/>
          </rPr>
          <t xml:space="preserve">Jaroslav Gustiňák:
</t>
        </r>
        <r>
          <rPr>
            <sz val="10"/>
            <color rgb="FF000000"/>
            <rFont val="Tahoma"/>
            <family val="2"/>
            <charset val="238"/>
          </rPr>
          <t>navýšenie o 370,- EUR - občerstvenie pre účastníkov Archívnej konferencie</t>
        </r>
      </text>
    </comment>
    <comment ref="C28" authorId="0">
      <text>
        <r>
          <rPr>
            <b/>
            <sz val="10"/>
            <color rgb="FF000000"/>
            <rFont val="Tahoma"/>
            <family val="2"/>
            <charset val="238"/>
          </rPr>
          <t xml:space="preserve">Jaroslav Gustiňák:
</t>
        </r>
        <r>
          <rPr>
            <sz val="10"/>
            <color rgb="FF000000"/>
            <rFont val="Tahoma"/>
            <family val="2"/>
            <charset val="238"/>
          </rPr>
          <t xml:space="preserve">Ročná aktualizácia programu Clavius, 
ak bude treba 300 na SW fotoarchív , presunie sa z Akvizície ( obe sú NŠ)
</t>
        </r>
      </text>
    </comment>
    <comment ref="C38" authorId="0">
      <text>
        <r>
          <rPr>
            <b/>
            <sz val="10"/>
            <color rgb="FF000000"/>
            <rFont val="Tahoma"/>
            <family val="2"/>
            <charset val="238"/>
          </rPr>
          <t xml:space="preserve">Jaroslav Gustiňák:
</t>
        </r>
      </text>
    </comment>
    <comment ref="C47" authorId="0">
      <text>
        <r>
          <rPr>
            <b/>
            <sz val="10"/>
            <color rgb="FF000000"/>
            <rFont val="Tahoma"/>
            <family val="2"/>
            <charset val="238"/>
          </rPr>
          <t xml:space="preserve">Jaroslav Gustiňák:
</t>
        </r>
        <r>
          <rPr>
            <sz val="10"/>
            <color rgb="FF000000"/>
            <rFont val="Tahoma"/>
            <family val="2"/>
            <charset val="238"/>
          </rPr>
          <t>Regálový systém pre Archív MS. Umiestnený bude v 2. budove MS. NŠ.</t>
        </r>
      </text>
    </comment>
  </commentList>
</comments>
</file>

<file path=xl/sharedStrings.xml><?xml version="1.0" encoding="utf-8"?>
<sst xmlns="http://schemas.openxmlformats.org/spreadsheetml/2006/main" count="153" uniqueCount="95">
  <si>
    <t>Výdavková časť rozpočtu Matice slovenskej na rok 2019  - zmena č.1</t>
  </si>
  <si>
    <t xml:space="preserve">Projekt účelovej dotácie MK SR </t>
  </si>
  <si>
    <t>Manažment ľudských zdrojov, činnosť Dozorného výboru a Snem Matice slovenskej</t>
  </si>
  <si>
    <t>Vydavateľské aktivity MS</t>
  </si>
  <si>
    <t>Veda a výskum MS</t>
  </si>
  <si>
    <t>Archív MS</t>
  </si>
  <si>
    <t>Aktivity ČÚ a OS MS a SNV MS</t>
  </si>
  <si>
    <t>IÚ MS</t>
  </si>
  <si>
    <t xml:space="preserve">Finančné vzťahy a technická prevádzka </t>
  </si>
  <si>
    <t>Požičovňa kostýmov a krojov</t>
  </si>
  <si>
    <t>Hlavné aktivity MS</t>
  </si>
  <si>
    <t>Podpora vedeckých aktivít MS</t>
  </si>
  <si>
    <t>Osádzanie búst a pamätných tabúľ</t>
  </si>
  <si>
    <t xml:space="preserve">Nákladová položka/                       útvary, pracoviská  </t>
  </si>
  <si>
    <t>Snem MS</t>
  </si>
  <si>
    <t>Sekretariát PaS MS, P MS, V MS a vedné ústredie</t>
  </si>
  <si>
    <t>Dozorný výbor MS</t>
  </si>
  <si>
    <t>Slovenské národné noviny</t>
  </si>
  <si>
    <t>Slovenské pohľady</t>
  </si>
  <si>
    <t>Vydavateľstvo MS a periodiká Slovensko, KS</t>
  </si>
  <si>
    <t>Slovenský literárny ústav MS</t>
  </si>
  <si>
    <t>Slovenský historický ústav MS</t>
  </si>
  <si>
    <t>Krajanské múzeum MS</t>
  </si>
  <si>
    <t>Stredisko národ-nostných vzťahov MS</t>
  </si>
  <si>
    <t>Členské ústredie MS</t>
  </si>
  <si>
    <t>Oblastné strediská MS (OS MS)</t>
  </si>
  <si>
    <t>Informačné ústredie MS</t>
  </si>
  <si>
    <t>FEÚ MS a správca MS</t>
  </si>
  <si>
    <t>TIÚ MS</t>
  </si>
  <si>
    <t>Hlavné aktivity</t>
  </si>
  <si>
    <t>Grantová agentúra</t>
  </si>
  <si>
    <t>Návrh zmeny č.1rozpočtu 2019</t>
  </si>
  <si>
    <t>Rozpočet 2019</t>
  </si>
  <si>
    <t xml:space="preserve">Zmena </t>
  </si>
  <si>
    <t>Spotreba materiálu spolu</t>
  </si>
  <si>
    <t>z toho PHM</t>
  </si>
  <si>
    <t>spotrebný materiál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</si>
  <si>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</si>
  <si>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knihy do príručky</t>
  </si>
  <si>
    <t>drobný hmotný majetok</t>
  </si>
  <si>
    <t>Spotreba energie spolu</t>
  </si>
  <si>
    <t>z toho elektrická energia</t>
  </si>
  <si>
    <t>voda</t>
  </si>
  <si>
    <t>para</t>
  </si>
  <si>
    <t>plyn</t>
  </si>
  <si>
    <t>Opravy a údržba</t>
  </si>
  <si>
    <t>Cestovné</t>
  </si>
  <si>
    <t>Náklady na reprezentáciu</t>
  </si>
  <si>
    <t>Ostatné služby spolu</t>
  </si>
  <si>
    <t>nájomné</t>
  </si>
  <si>
    <t>výkony spojov a poštovné</t>
  </si>
  <si>
    <t>závodné stravovanie</t>
  </si>
  <si>
    <t>školenie</t>
  </si>
  <si>
    <t>služby</t>
  </si>
  <si>
    <t>realizácia výstav</t>
  </si>
  <si>
    <t>drobné programy</t>
  </si>
  <si>
    <t>518012</t>
  </si>
  <si>
    <t xml:space="preserve">autorské honoráre </t>
  </si>
  <si>
    <t>518004</t>
  </si>
  <si>
    <t xml:space="preserve">tlačiarenské náklady </t>
  </si>
  <si>
    <t>521</t>
  </si>
  <si>
    <t>Mzdové náklady</t>
  </si>
  <si>
    <t>z toho: mzdy</t>
  </si>
  <si>
    <t>ostatné osobné náklady</t>
  </si>
  <si>
    <t xml:space="preserve">Zákonné sociálne poistenie </t>
  </si>
  <si>
    <t>Zákonné sociálne náklady</t>
  </si>
  <si>
    <t>Daň z nehnuteľností</t>
  </si>
  <si>
    <t>Ostatné dane a poplatky</t>
  </si>
  <si>
    <t>Ostatné náklady (akvízicia)</t>
  </si>
  <si>
    <t>Iné ostatné náklady</t>
  </si>
  <si>
    <t>z toho bankové poplatky</t>
  </si>
  <si>
    <t>ostatné n. (ďiaľ.popl,popl. notárovi)</t>
  </si>
  <si>
    <t>poplatky za vedenie účtu CP (akcií)</t>
  </si>
  <si>
    <t>549xxx</t>
  </si>
  <si>
    <t xml:space="preserve">poistné </t>
  </si>
  <si>
    <t>Príspevky fyz. osobám</t>
  </si>
  <si>
    <t>Daň z príjmov</t>
  </si>
  <si>
    <t>SPOLU</t>
  </si>
  <si>
    <t>Všetko neštátne výdavky Matice slovenskej na rok 2017</t>
  </si>
  <si>
    <t xml:space="preserve">Opravy a investície </t>
  </si>
  <si>
    <t>Granty FPÚ</t>
  </si>
  <si>
    <t>Granty Úradu vlády SR</t>
  </si>
  <si>
    <t>Projekty OMM</t>
  </si>
  <si>
    <t>Dotácia Korunového účtu</t>
  </si>
  <si>
    <t>Grant podpory regionálnych aktivít MO a ZO</t>
  </si>
  <si>
    <t>Inštitút vzdelávania MS</t>
  </si>
  <si>
    <t xml:space="preserve">Rozpočtová rezerva </t>
  </si>
  <si>
    <t>Vypracoval: Jaroslav Gustiňák</t>
  </si>
  <si>
    <t>Výdavková časť rozpočtu Matice slovenskej na rok 2017 - návrh č.3</t>
  </si>
  <si>
    <t>Projekt účelovej dotácie MK SR</t>
  </si>
  <si>
    <t>Všetko nešátne výdavky Matice slovenskej na rok 2017</t>
  </si>
  <si>
    <t>Grantová agentúra MS</t>
  </si>
  <si>
    <t>Medzinár. svet. Fest. Slov. mládeže</t>
  </si>
  <si>
    <t>Medzinárodný letný tábor MS</t>
  </si>
  <si>
    <t>Záväzky z minulých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</si>
</sst>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b/>
      <sz val="16"/>
      <name val="Calibri"/>
      <family val="2"/>
      <charset val="238"/>
    </font>
    <font>
      <b/>
      <sz val="14"/>
      <name val="Times New Roman"/>
      <family val="1"/>
      <charset val="1"/>
    </font>
    <font>
      <sz val="14"/>
      <name val="Arial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8.5"/>
      <name val="Calibri"/>
      <family val="2"/>
      <charset val="238"/>
    </font>
    <font>
      <b/>
      <sz val="8"/>
      <name val="Calibri"/>
      <family val="2"/>
      <charset val="238"/>
    </font>
    <font>
      <sz val="8.5"/>
      <name val="Calibri"/>
      <family val="2"/>
      <charset val="238"/>
    </font>
    <font>
      <b/>
      <sz val="9"/>
      <name val="Calibri"/>
      <family val="2"/>
      <charset val="238"/>
    </font>
    <font>
      <sz val="9"/>
      <name val="Arial"/>
      <family val="2"/>
      <charset val="238"/>
    </font>
    <font>
      <sz val="9"/>
      <color rgb="FFFF0000"/>
      <name val="Calibri"/>
      <family val="2"/>
      <charset val="238"/>
    </font>
    <font>
      <sz val="8.5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6D9F1"/>
      </patternFill>
    </fill>
    <fill>
      <patternFill patternType="solid">
        <fgColor rgb="FFFCD5B5"/>
        <bgColor rgb="FFFFE389"/>
      </patternFill>
    </fill>
    <fill>
      <patternFill patternType="solid">
        <fgColor rgb="FFC6D9F1"/>
        <bgColor rgb="FFD9D9D9"/>
      </patternFill>
    </fill>
    <fill>
      <patternFill patternType="solid">
        <fgColor rgb="FFCCC1DA"/>
        <bgColor rgb="FFE6B9B8"/>
      </patternFill>
    </fill>
    <fill>
      <patternFill patternType="solid">
        <fgColor rgb="FFE6B9B8"/>
        <bgColor rgb="FFCCC1DA"/>
      </patternFill>
    </fill>
    <fill>
      <patternFill patternType="solid">
        <fgColor rgb="FFFDEADA"/>
        <bgColor rgb="FFFCD5B5"/>
      </patternFill>
    </fill>
    <fill>
      <patternFill patternType="solid">
        <fgColor rgb="FFC4BD97"/>
        <bgColor rgb="FFE6B9B8"/>
      </patternFill>
    </fill>
    <fill>
      <patternFill patternType="solid">
        <fgColor rgb="FF00B0F0"/>
        <bgColor rgb="FF33CCCC"/>
      </patternFill>
    </fill>
    <fill>
      <patternFill patternType="solid">
        <fgColor rgb="FF92D050"/>
        <bgColor rgb="FF85CA3A"/>
      </patternFill>
    </fill>
    <fill>
      <patternFill patternType="solid">
        <fgColor rgb="FF85CA3A"/>
        <bgColor rgb="FF92D050"/>
      </patternFill>
    </fill>
    <fill>
      <patternFill patternType="solid">
        <fgColor rgb="FFFFC000"/>
        <bgColor rgb="FFFF9900"/>
      </patternFill>
    </fill>
    <fill>
      <patternFill patternType="solid">
        <fgColor rgb="FFD0EBB3"/>
        <bgColor rgb="FFD9D9D9"/>
      </patternFill>
    </fill>
    <fill>
      <patternFill patternType="solid">
        <fgColor rgb="FFFFE389"/>
        <bgColor rgb="FFFCD5B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" fontId="3" fillId="2" borderId="0" xfId="0" applyNumberFormat="1" applyFont="1" applyFill="1" applyBorder="1" applyProtection="1"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5" fillId="8" borderId="1" xfId="0" applyFont="1" applyFill="1" applyBorder="1" applyAlignment="1" applyProtection="1">
      <alignment horizontal="center" vertical="center" wrapText="1"/>
      <protection hidden="1"/>
    </xf>
    <xf numFmtId="0" fontId="5" fillId="9" borderId="1" xfId="0" applyFont="1" applyFill="1" applyBorder="1" applyAlignment="1" applyProtection="1">
      <alignment horizontal="center" vertical="center" wrapText="1"/>
      <protection hidden="1"/>
    </xf>
    <xf numFmtId="0" fontId="5" fillId="10" borderId="1" xfId="0" applyFont="1" applyFill="1" applyBorder="1" applyAlignment="1" applyProtection="1">
      <alignment horizontal="center" vertical="center" wrapText="1"/>
      <protection hidden="1"/>
    </xf>
    <xf numFmtId="0" fontId="5" fillId="11" borderId="1" xfId="0" applyFont="1" applyFill="1" applyBorder="1" applyAlignment="1" applyProtection="1">
      <alignment horizontal="center" vertical="center" wrapText="1"/>
      <protection hidden="1"/>
    </xf>
    <xf numFmtId="0" fontId="7" fillId="13" borderId="2" xfId="0" applyFont="1" applyFill="1" applyBorder="1" applyAlignment="1" applyProtection="1">
      <alignment horizontal="center" vertical="center" wrapText="1"/>
      <protection hidden="1"/>
    </xf>
    <xf numFmtId="0" fontId="7" fillId="13" borderId="3" xfId="0" applyFont="1" applyFill="1" applyBorder="1" applyAlignment="1" applyProtection="1">
      <alignment horizontal="center" vertical="center" wrapText="1"/>
      <protection hidden="1"/>
    </xf>
    <xf numFmtId="0" fontId="7" fillId="12" borderId="1" xfId="0" applyFont="1" applyFill="1" applyBorder="1" applyAlignment="1" applyProtection="1">
      <alignment horizontal="center" vertical="center" wrapText="1"/>
      <protection hidden="1"/>
    </xf>
    <xf numFmtId="0" fontId="7" fillId="13" borderId="1" xfId="0" applyFont="1" applyFill="1" applyBorder="1" applyAlignment="1" applyProtection="1">
      <alignment horizontal="center" vertical="center" wrapText="1"/>
      <protection hidden="1"/>
    </xf>
    <xf numFmtId="3" fontId="7" fillId="13" borderId="1" xfId="0" applyNumberFormat="1" applyFont="1" applyFill="1" applyBorder="1" applyAlignment="1" applyProtection="1">
      <alignment horizontal="center" vertical="center" wrapText="1"/>
      <protection hidden="1"/>
    </xf>
    <xf numFmtId="1" fontId="8" fillId="14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13" borderId="4" xfId="0" applyFont="1" applyFill="1" applyBorder="1" applyAlignment="1" applyProtection="1">
      <alignment horizontal="center" vertical="center" wrapText="1"/>
      <protection hidden="1"/>
    </xf>
    <xf numFmtId="0" fontId="7" fillId="13" borderId="5" xfId="0" applyFont="1" applyFill="1" applyBorder="1" applyAlignment="1" applyProtection="1">
      <alignment horizontal="center" vertical="center" wrapText="1"/>
      <protection hidden="1"/>
    </xf>
    <xf numFmtId="0" fontId="7" fillId="13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Protection="1">
      <protection hidden="1"/>
    </xf>
    <xf numFmtId="0" fontId="7" fillId="13" borderId="7" xfId="0" applyFont="1" applyFill="1" applyBorder="1" applyAlignment="1" applyProtection="1">
      <alignment horizontal="center" vertical="center" wrapText="1"/>
      <protection hidden="1"/>
    </xf>
    <xf numFmtId="0" fontId="7" fillId="13" borderId="8" xfId="0" applyFont="1" applyFill="1" applyBorder="1" applyAlignment="1" applyProtection="1">
      <alignment horizontal="center" vertical="center" wrapText="1"/>
      <protection hidden="1"/>
    </xf>
    <xf numFmtId="0" fontId="7" fillId="13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Protection="1">
      <protection hidden="1"/>
    </xf>
    <xf numFmtId="0" fontId="9" fillId="15" borderId="1" xfId="0" applyFont="1" applyFill="1" applyBorder="1" applyAlignment="1" applyProtection="1">
      <alignment horizontal="center"/>
      <protection hidden="1"/>
    </xf>
    <xf numFmtId="49" fontId="7" fillId="15" borderId="10" xfId="0" applyNumberFormat="1" applyFont="1" applyFill="1" applyBorder="1" applyProtection="1">
      <protection hidden="1"/>
    </xf>
    <xf numFmtId="3" fontId="5" fillId="15" borderId="11" xfId="0" applyNumberFormat="1" applyFont="1" applyFill="1" applyBorder="1" applyAlignment="1" applyProtection="1">
      <alignment horizontal="right"/>
      <protection hidden="1"/>
    </xf>
    <xf numFmtId="3" fontId="10" fillId="13" borderId="1" xfId="0" applyNumberFormat="1" applyFont="1" applyFill="1" applyBorder="1" applyAlignment="1" applyProtection="1">
      <alignment horizontal="right"/>
      <protection hidden="1"/>
    </xf>
    <xf numFmtId="1" fontId="10" fillId="14" borderId="1" xfId="0" applyNumberFormat="1" applyFont="1" applyFill="1" applyBorder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49" fontId="7" fillId="0" borderId="10" xfId="0" applyNumberFormat="1" applyFont="1" applyBorder="1" applyProtection="1">
      <protection hidden="1"/>
    </xf>
    <xf numFmtId="3" fontId="5" fillId="0" borderId="12" xfId="0" applyNumberFormat="1" applyFont="1" applyBorder="1" applyProtection="1">
      <protection hidden="1"/>
    </xf>
    <xf numFmtId="3" fontId="5" fillId="2" borderId="11" xfId="0" applyNumberFormat="1" applyFont="1" applyFill="1" applyBorder="1" applyAlignment="1" applyProtection="1">
      <alignment horizontal="right"/>
      <protection hidden="1"/>
    </xf>
    <xf numFmtId="3" fontId="5" fillId="0" borderId="11" xfId="0" applyNumberFormat="1" applyFont="1" applyBorder="1" applyAlignment="1" applyProtection="1">
      <alignment horizontal="right"/>
      <protection hidden="1"/>
    </xf>
    <xf numFmtId="3" fontId="5" fillId="0" borderId="11" xfId="0" applyNumberFormat="1" applyFont="1" applyBorder="1" applyAlignment="1" applyProtection="1">
      <alignment horizontal="right"/>
      <protection hidden="1"/>
    </xf>
    <xf numFmtId="3" fontId="5" fillId="13" borderId="1" xfId="0" applyNumberFormat="1" applyFont="1" applyFill="1" applyBorder="1" applyAlignment="1" applyProtection="1">
      <alignment horizontal="right"/>
      <protection hidden="1"/>
    </xf>
    <xf numFmtId="1" fontId="5" fillId="14" borderId="1" xfId="0" applyNumberFormat="1" applyFont="1" applyFill="1" applyBorder="1" applyProtection="1">
      <protection hidden="1"/>
    </xf>
    <xf numFmtId="49" fontId="7" fillId="2" borderId="10" xfId="0" applyNumberFormat="1" applyFont="1" applyFill="1" applyBorder="1" applyProtection="1">
      <protection hidden="1"/>
    </xf>
    <xf numFmtId="3" fontId="5" fillId="2" borderId="12" xfId="0" applyNumberFormat="1" applyFont="1" applyFill="1" applyBorder="1" applyProtection="1">
      <protection hidden="1"/>
    </xf>
    <xf numFmtId="3" fontId="5" fillId="15" borderId="10" xfId="0" applyNumberFormat="1" applyFont="1" applyFill="1" applyBorder="1" applyProtection="1">
      <protection hidden="1"/>
    </xf>
    <xf numFmtId="3" fontId="5" fillId="15" borderId="1" xfId="0" applyNumberFormat="1" applyFont="1" applyFill="1" applyBorder="1" applyAlignment="1" applyProtection="1">
      <alignment horizontal="right"/>
      <protection hidden="1"/>
    </xf>
    <xf numFmtId="3" fontId="5" fillId="0" borderId="10" xfId="0" applyNumberFormat="1" applyFont="1" applyBorder="1" applyProtection="1">
      <protection hidden="1"/>
    </xf>
    <xf numFmtId="3" fontId="5" fillId="0" borderId="1" xfId="0" applyNumberFormat="1" applyFont="1" applyBorder="1" applyAlignment="1" applyProtection="1">
      <alignment horizontal="right"/>
      <protection hidden="1"/>
    </xf>
    <xf numFmtId="3" fontId="5" fillId="2" borderId="1" xfId="0" applyNumberFormat="1" applyFont="1" applyFill="1" applyBorder="1" applyAlignment="1" applyProtection="1">
      <alignment horizontal="right"/>
      <protection hidden="1"/>
    </xf>
    <xf numFmtId="3" fontId="5" fillId="0" borderId="1" xfId="0" applyNumberFormat="1" applyFont="1" applyBorder="1" applyAlignment="1" applyProtection="1">
      <alignment horizontal="right"/>
      <protection hidden="1"/>
    </xf>
    <xf numFmtId="49" fontId="7" fillId="0" borderId="1" xfId="0" applyNumberFormat="1" applyFont="1" applyBorder="1" applyProtection="1">
      <protection hidden="1"/>
    </xf>
    <xf numFmtId="3" fontId="5" fillId="0" borderId="1" xfId="0" applyNumberFormat="1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2" borderId="1" xfId="0" applyFont="1" applyFill="1" applyBorder="1" applyProtection="1"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3" fontId="5" fillId="2" borderId="10" xfId="0" applyNumberFormat="1" applyFont="1" applyFill="1" applyBorder="1" applyProtection="1">
      <protection hidden="1"/>
    </xf>
    <xf numFmtId="3" fontId="12" fillId="0" borderId="1" xfId="0" applyNumberFormat="1" applyFont="1" applyBorder="1" applyAlignment="1" applyProtection="1">
      <alignment horizontal="right"/>
      <protection hidden="1"/>
    </xf>
    <xf numFmtId="0" fontId="5" fillId="0" borderId="1" xfId="0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5" fillId="2" borderId="1" xfId="0" applyFont="1" applyFill="1" applyBorder="1" applyProtection="1">
      <protection hidden="1"/>
    </xf>
    <xf numFmtId="49" fontId="9" fillId="0" borderId="1" xfId="0" applyNumberFormat="1" applyFont="1" applyBorder="1" applyAlignment="1" applyProtection="1">
      <alignment horizontal="center"/>
      <protection hidden="1"/>
    </xf>
    <xf numFmtId="49" fontId="9" fillId="13" borderId="1" xfId="0" applyNumberFormat="1" applyFont="1" applyFill="1" applyBorder="1" applyAlignment="1" applyProtection="1">
      <alignment horizontal="center"/>
      <protection hidden="1"/>
    </xf>
    <xf numFmtId="49" fontId="7" fillId="13" borderId="10" xfId="0" applyNumberFormat="1" applyFont="1" applyFill="1" applyBorder="1" applyProtection="1">
      <protection hidden="1"/>
    </xf>
    <xf numFmtId="3" fontId="10" fillId="12" borderId="1" xfId="0" applyNumberFormat="1" applyFont="1" applyFill="1" applyBorder="1" applyAlignment="1" applyProtection="1">
      <alignment horizontal="right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left"/>
      <protection hidden="1"/>
    </xf>
    <xf numFmtId="3" fontId="5" fillId="0" borderId="1" xfId="0" applyNumberFormat="1" applyFont="1" applyBorder="1" applyAlignment="1" applyProtection="1">
      <alignment horizontal="left"/>
      <protection hidden="1"/>
    </xf>
    <xf numFmtId="3" fontId="5" fillId="0" borderId="1" xfId="0" applyNumberFormat="1" applyFont="1" applyBorder="1" applyAlignment="1" applyProtection="1">
      <protection hidden="1"/>
    </xf>
    <xf numFmtId="3" fontId="5" fillId="2" borderId="1" xfId="0" applyNumberFormat="1" applyFont="1" applyFill="1" applyBorder="1" applyAlignment="1" applyProtection="1"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15" borderId="1" xfId="0" applyFont="1" applyFill="1" applyBorder="1" applyAlignment="1" applyProtection="1">
      <alignment horizontal="center"/>
      <protection hidden="1"/>
    </xf>
    <xf numFmtId="0" fontId="7" fillId="15" borderId="1" xfId="0" applyFont="1" applyFill="1" applyBorder="1" applyAlignment="1" applyProtection="1">
      <alignment horizontal="left"/>
      <protection hidden="1"/>
    </xf>
    <xf numFmtId="3" fontId="5" fillId="15" borderId="1" xfId="0" applyNumberFormat="1" applyFont="1" applyFill="1" applyBorder="1" applyAlignment="1" applyProtection="1">
      <alignment horizontal="left"/>
      <protection hidden="1"/>
    </xf>
    <xf numFmtId="0" fontId="7" fillId="0" borderId="1" xfId="0" applyFont="1" applyBorder="1" applyAlignment="1" applyProtection="1">
      <alignment horizontal="left"/>
      <protection hidden="1"/>
    </xf>
    <xf numFmtId="3" fontId="5" fillId="0" borderId="1" xfId="0" applyNumberFormat="1" applyFont="1" applyBorder="1" applyAlignment="1" applyProtection="1">
      <alignment horizontal="left"/>
      <protection hidden="1"/>
    </xf>
    <xf numFmtId="0" fontId="9" fillId="16" borderId="1" xfId="0" applyFont="1" applyFill="1" applyBorder="1" applyAlignment="1" applyProtection="1">
      <alignment horizontal="center"/>
      <protection hidden="1"/>
    </xf>
    <xf numFmtId="3" fontId="10" fillId="16" borderId="1" xfId="0" applyNumberFormat="1" applyFont="1" applyFill="1" applyBorder="1" applyAlignment="1" applyProtection="1">
      <alignment horizontal="right"/>
      <protection hidden="1"/>
    </xf>
    <xf numFmtId="3" fontId="5" fillId="0" borderId="1" xfId="0" applyNumberFormat="1" applyFont="1" applyBorder="1" applyAlignment="1" applyProtection="1">
      <protection hidden="1"/>
    </xf>
    <xf numFmtId="3" fontId="5" fillId="0" borderId="13" xfId="0" applyNumberFormat="1" applyFont="1" applyBorder="1" applyAlignment="1" applyProtection="1">
      <alignment horizontal="right"/>
      <protection hidden="1"/>
    </xf>
    <xf numFmtId="3" fontId="5" fillId="2" borderId="13" xfId="0" applyNumberFormat="1" applyFont="1" applyFill="1" applyBorder="1" applyAlignment="1" applyProtection="1">
      <alignment horizontal="right"/>
      <protection hidden="1"/>
    </xf>
    <xf numFmtId="3" fontId="5" fillId="0" borderId="13" xfId="0" applyNumberFormat="1" applyFont="1" applyBorder="1" applyAlignment="1" applyProtection="1">
      <alignment horizontal="right"/>
      <protection hidden="1"/>
    </xf>
    <xf numFmtId="0" fontId="7" fillId="0" borderId="1" xfId="0" applyFont="1" applyBorder="1" applyAlignment="1" applyProtection="1">
      <alignment horizontal="left" wrapText="1"/>
      <protection hidden="1"/>
    </xf>
    <xf numFmtId="3" fontId="5" fillId="0" borderId="1" xfId="0" applyNumberFormat="1" applyFont="1" applyBorder="1" applyAlignment="1" applyProtection="1">
      <alignment horizontal="left" wrapText="1"/>
      <protection hidden="1"/>
    </xf>
    <xf numFmtId="3" fontId="10" fillId="2" borderId="1" xfId="0" applyNumberFormat="1" applyFont="1" applyFill="1" applyBorder="1" applyAlignment="1" applyProtection="1">
      <alignment horizontal="right"/>
      <protection hidden="1"/>
    </xf>
    <xf numFmtId="3" fontId="5" fillId="0" borderId="1" xfId="0" applyNumberFormat="1" applyFont="1" applyBorder="1" applyAlignment="1" applyProtection="1">
      <alignment horizontal="center"/>
      <protection hidden="1"/>
    </xf>
    <xf numFmtId="0" fontId="9" fillId="13" borderId="1" xfId="0" applyFont="1" applyFill="1" applyBorder="1" applyAlignment="1" applyProtection="1">
      <alignment horizontal="center"/>
      <protection hidden="1"/>
    </xf>
    <xf numFmtId="0" fontId="7" fillId="13" borderId="1" xfId="0" applyFont="1" applyFill="1" applyBorder="1" applyAlignment="1" applyProtection="1">
      <alignment horizontal="left"/>
      <protection hidden="1"/>
    </xf>
    <xf numFmtId="3" fontId="5" fillId="13" borderId="1" xfId="0" applyNumberFormat="1" applyFont="1" applyFill="1" applyBorder="1" applyAlignment="1" applyProtection="1">
      <alignment horizontal="left"/>
      <protection hidden="1"/>
    </xf>
    <xf numFmtId="3" fontId="10" fillId="13" borderId="1" xfId="0" applyNumberFormat="1" applyFont="1" applyFill="1" applyBorder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3" fillId="0" borderId="0" xfId="0" applyFont="1" applyProtection="1">
      <protection hidden="1"/>
    </xf>
    <xf numFmtId="0" fontId="13" fillId="2" borderId="0" xfId="0" applyFont="1" applyFill="1" applyBorder="1" applyProtection="1">
      <protection hidden="1"/>
    </xf>
    <xf numFmtId="1" fontId="0" fillId="2" borderId="0" xfId="0" applyNumberForma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/>
    </xf>
    <xf numFmtId="49" fontId="7" fillId="15" borderId="10" xfId="0" applyNumberFormat="1" applyFont="1" applyFill="1" applyBorder="1"/>
    <xf numFmtId="3" fontId="5" fillId="15" borderId="1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49" fontId="7" fillId="0" borderId="10" xfId="0" applyNumberFormat="1" applyFont="1" applyBorder="1"/>
    <xf numFmtId="3" fontId="5" fillId="2" borderId="11" xfId="0" applyNumberFormat="1" applyFont="1" applyFill="1" applyBorder="1" applyAlignment="1">
      <alignment horizontal="right"/>
    </xf>
    <xf numFmtId="49" fontId="7" fillId="2" borderId="10" xfId="0" applyNumberFormat="1" applyFont="1" applyFill="1" applyBorder="1"/>
    <xf numFmtId="3" fontId="5" fillId="0" borderId="11" xfId="0" applyNumberFormat="1" applyFont="1" applyBorder="1" applyAlignment="1">
      <alignment horizontal="right"/>
    </xf>
    <xf numFmtId="3" fontId="5" fillId="15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0" fontId="11" fillId="0" borderId="1" xfId="0" applyFont="1" applyBorder="1"/>
    <xf numFmtId="3" fontId="5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5" fillId="0" borderId="1" xfId="0" applyFont="1" applyBorder="1"/>
    <xf numFmtId="49" fontId="9" fillId="0" borderId="1" xfId="0" applyNumberFormat="1" applyFont="1" applyBorder="1" applyAlignment="1">
      <alignment horizontal="center"/>
    </xf>
    <xf numFmtId="49" fontId="9" fillId="13" borderId="1" xfId="0" applyNumberFormat="1" applyFont="1" applyFill="1" applyBorder="1" applyAlignment="1">
      <alignment horizontal="center"/>
    </xf>
    <xf numFmtId="49" fontId="7" fillId="13" borderId="10" xfId="0" applyNumberFormat="1" applyFont="1" applyFill="1" applyBorder="1"/>
    <xf numFmtId="3" fontId="10" fillId="13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9" fillId="16" borderId="1" xfId="0" applyFont="1" applyFill="1" applyBorder="1" applyAlignment="1">
      <alignment horizontal="center"/>
    </xf>
    <xf numFmtId="3" fontId="10" fillId="16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9" fillId="13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left"/>
    </xf>
    <xf numFmtId="3" fontId="5" fillId="13" borderId="1" xfId="0" applyNumberFormat="1" applyFont="1" applyFill="1" applyBorder="1" applyAlignment="1">
      <alignment horizontal="right"/>
    </xf>
    <xf numFmtId="0" fontId="9" fillId="0" borderId="0" xfId="0" applyFont="1"/>
    <xf numFmtId="0" fontId="9" fillId="0" borderId="0" xfId="0" applyFont="1" applyBorder="1" applyAlignment="1">
      <alignment horizontal="left"/>
    </xf>
    <xf numFmtId="0" fontId="13" fillId="0" borderId="0" xfId="0" applyFont="1"/>
    <xf numFmtId="0" fontId="6" fillId="12" borderId="1" xfId="0" applyFont="1" applyFill="1" applyBorder="1" applyAlignment="1" applyProtection="1">
      <alignment horizontal="center" vertical="center" wrapText="1"/>
      <protection hidden="1"/>
    </xf>
    <xf numFmtId="49" fontId="7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DEADA"/>
      <rgbColor rgb="FFD9D9D9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0EBB3"/>
      <rgbColor rgb="FFFFE389"/>
      <rgbColor rgb="FF92D050"/>
      <rgbColor rgb="FFE6B9B8"/>
      <rgbColor rgb="FFCC99FF"/>
      <rgbColor rgb="FFFCD5B5"/>
      <rgbColor rgb="FF3366FF"/>
      <rgbColor rgb="FF33CCCC"/>
      <rgbColor rgb="FF85CA3A"/>
      <rgbColor rgb="FFFFC000"/>
      <rgbColor rgb="FFFF9900"/>
      <rgbColor rgb="FFFF6600"/>
      <rgbColor rgb="FF666699"/>
      <rgbColor rgb="FFC4BD9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441960</xdr:colOff>
      <xdr:row>43</xdr:row>
      <xdr:rowOff>91440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243840</xdr:colOff>
      <xdr:row>44</xdr:row>
      <xdr:rowOff>30480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243840</xdr:colOff>
      <xdr:row>44</xdr:row>
      <xdr:rowOff>30480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243840</xdr:colOff>
      <xdr:row>44</xdr:row>
      <xdr:rowOff>30480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243840</xdr:colOff>
      <xdr:row>44</xdr:row>
      <xdr:rowOff>30480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243840</xdr:colOff>
      <xdr:row>44</xdr:row>
      <xdr:rowOff>30480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243840</xdr:colOff>
      <xdr:row>44</xdr:row>
      <xdr:rowOff>30480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56"/>
  <sheetViews>
    <sheetView tabSelected="1" zoomScale="85" zoomScaleNormal="85" workbookViewId="0">
      <selection activeCell="E52" sqref="E52"/>
    </sheetView>
  </sheetViews>
  <sheetFormatPr defaultRowHeight="13.2" x14ac:dyDescent="0.25"/>
  <cols>
    <col min="1" max="1" width="1.44140625" style="1" customWidth="1"/>
    <col min="2" max="2" width="8.109375" style="1" customWidth="1"/>
    <col min="3" max="3" width="22.6640625" style="1" customWidth="1"/>
    <col min="4" max="4" width="7.44140625" style="1" customWidth="1"/>
    <col min="5" max="5" width="10.88671875" style="1" customWidth="1"/>
    <col min="6" max="6" width="7.109375" style="1" customWidth="1"/>
    <col min="7" max="8" width="7.44140625" style="1" customWidth="1"/>
    <col min="9" max="9" width="10" style="1" customWidth="1"/>
    <col min="10" max="10" width="7.33203125" style="1" customWidth="1"/>
    <col min="11" max="11" width="7.6640625" style="1" customWidth="1"/>
    <col min="12" max="12" width="7.109375" style="1" customWidth="1"/>
    <col min="13" max="13" width="6.6640625" style="1" customWidth="1"/>
    <col min="14" max="14" width="8.5546875" style="1" customWidth="1"/>
    <col min="15" max="15" width="7.109375" style="1" customWidth="1"/>
    <col min="16" max="16" width="8.6640625" style="1" customWidth="1"/>
    <col min="17" max="17" width="8.109375" style="1" customWidth="1"/>
    <col min="18" max="18" width="6.6640625" style="1" customWidth="1"/>
    <col min="19" max="19" width="7.33203125" style="1" customWidth="1"/>
    <col min="20" max="20" width="8.33203125" style="1" customWidth="1"/>
    <col min="21" max="21" width="6.44140625" style="1" customWidth="1"/>
    <col min="22" max="23" width="8.44140625" style="1" customWidth="1"/>
    <col min="24" max="24" width="8.109375" style="1" customWidth="1"/>
    <col min="25" max="25" width="8.5546875" style="2" customWidth="1"/>
    <col min="26" max="26" width="7.44140625" style="2" customWidth="1"/>
    <col min="27" max="27" width="2.6640625" style="1" hidden="1" customWidth="1"/>
    <col min="28" max="28" width="9.109375" style="1" hidden="1" customWidth="1"/>
    <col min="29" max="1025" width="9.109375" style="1" customWidth="1"/>
  </cols>
  <sheetData>
    <row r="1" spans="2:28" ht="21" x14ac:dyDescent="0.3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3"/>
      <c r="W1" s="3"/>
      <c r="X1" s="4"/>
      <c r="Y1" s="5"/>
      <c r="Z1" s="5"/>
    </row>
    <row r="2" spans="2:28" ht="51" customHeight="1" x14ac:dyDescent="0.25">
      <c r="B2" s="141" t="s">
        <v>1</v>
      </c>
      <c r="C2" s="141"/>
      <c r="D2" s="142" t="s">
        <v>2</v>
      </c>
      <c r="E2" s="142"/>
      <c r="F2" s="142"/>
      <c r="G2" s="143" t="s">
        <v>3</v>
      </c>
      <c r="H2" s="143"/>
      <c r="I2" s="143"/>
      <c r="J2" s="144" t="s">
        <v>4</v>
      </c>
      <c r="K2" s="144"/>
      <c r="L2" s="144"/>
      <c r="M2" s="6" t="s">
        <v>5</v>
      </c>
      <c r="N2" s="145" t="s">
        <v>6</v>
      </c>
      <c r="O2" s="145"/>
      <c r="P2" s="145"/>
      <c r="Q2" s="7" t="s">
        <v>7</v>
      </c>
      <c r="R2" s="146" t="s">
        <v>8</v>
      </c>
      <c r="S2" s="146"/>
      <c r="T2" s="8" t="s">
        <v>9</v>
      </c>
      <c r="U2" s="9" t="s">
        <v>10</v>
      </c>
      <c r="V2" s="10" t="s">
        <v>11</v>
      </c>
      <c r="W2" s="11" t="s">
        <v>12</v>
      </c>
      <c r="X2" s="138"/>
      <c r="Y2" s="138"/>
      <c r="Z2" s="138"/>
      <c r="AB2" s="1">
        <v>1.0049999999999999</v>
      </c>
    </row>
    <row r="3" spans="2:28" ht="45.6" x14ac:dyDescent="0.25">
      <c r="B3" s="12" t="s">
        <v>13</v>
      </c>
      <c r="C3" s="13"/>
      <c r="D3" s="13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5</v>
      </c>
      <c r="N3" s="14" t="s">
        <v>23</v>
      </c>
      <c r="O3" s="14" t="s">
        <v>24</v>
      </c>
      <c r="P3" s="14" t="s">
        <v>25</v>
      </c>
      <c r="Q3" s="14" t="s">
        <v>26</v>
      </c>
      <c r="R3" s="14" t="s">
        <v>27</v>
      </c>
      <c r="S3" s="14" t="s">
        <v>28</v>
      </c>
      <c r="T3" s="14" t="s">
        <v>9</v>
      </c>
      <c r="U3" s="15" t="s">
        <v>29</v>
      </c>
      <c r="V3" s="15" t="s">
        <v>30</v>
      </c>
      <c r="W3" s="15" t="s">
        <v>12</v>
      </c>
      <c r="X3" s="16" t="s">
        <v>31</v>
      </c>
      <c r="Y3" s="16" t="s">
        <v>32</v>
      </c>
      <c r="Z3" s="17" t="s">
        <v>33</v>
      </c>
    </row>
    <row r="4" spans="2:28" ht="12.75" hidden="1" customHeight="1" x14ac:dyDescent="0.25">
      <c r="B4" s="18"/>
      <c r="C4" s="19"/>
      <c r="D4" s="19"/>
      <c r="E4" s="20"/>
      <c r="F4" s="20"/>
      <c r="G4" s="20"/>
      <c r="H4" s="20"/>
      <c r="I4" s="21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16"/>
      <c r="Y4" s="16"/>
      <c r="Z4" s="17"/>
    </row>
    <row r="5" spans="2:28" ht="12.75" hidden="1" customHeight="1" x14ac:dyDescent="0.25">
      <c r="B5" s="18"/>
      <c r="C5" s="19"/>
      <c r="D5" s="19"/>
      <c r="E5" s="20"/>
      <c r="F5" s="20"/>
      <c r="G5" s="20"/>
      <c r="H5" s="20"/>
      <c r="I5" s="2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6"/>
      <c r="Y5" s="16"/>
      <c r="Z5" s="17"/>
    </row>
    <row r="6" spans="2:28" ht="12.75" hidden="1" customHeight="1" x14ac:dyDescent="0.25">
      <c r="B6" s="18"/>
      <c r="C6" s="19"/>
      <c r="D6" s="19"/>
      <c r="E6" s="20"/>
      <c r="F6" s="20"/>
      <c r="G6" s="20"/>
      <c r="H6" s="20"/>
      <c r="I6" s="21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6"/>
      <c r="Y6" s="16"/>
      <c r="Z6" s="17"/>
    </row>
    <row r="7" spans="2:28" ht="12.75" hidden="1" customHeight="1" x14ac:dyDescent="0.25">
      <c r="B7" s="22"/>
      <c r="C7" s="23"/>
      <c r="D7" s="23"/>
      <c r="E7" s="24"/>
      <c r="F7" s="24"/>
      <c r="G7" s="24"/>
      <c r="H7" s="24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0"/>
      <c r="V7" s="20"/>
      <c r="W7" s="20"/>
      <c r="X7" s="16"/>
      <c r="Y7" s="16"/>
      <c r="Z7" s="17"/>
    </row>
    <row r="8" spans="2:28" x14ac:dyDescent="0.25">
      <c r="B8" s="26">
        <v>501</v>
      </c>
      <c r="C8" s="27" t="s">
        <v>34</v>
      </c>
      <c r="D8" s="28">
        <f t="shared" ref="D8:T8" si="0">SUM(D9:D12)</f>
        <v>100</v>
      </c>
      <c r="E8" s="28">
        <f t="shared" si="0"/>
        <v>1850</v>
      </c>
      <c r="F8" s="28">
        <f t="shared" si="0"/>
        <v>300</v>
      </c>
      <c r="G8" s="28">
        <f t="shared" si="0"/>
        <v>700</v>
      </c>
      <c r="H8" s="28">
        <f t="shared" si="0"/>
        <v>350</v>
      </c>
      <c r="I8" s="28">
        <f t="shared" si="0"/>
        <v>400</v>
      </c>
      <c r="J8" s="28">
        <f t="shared" si="0"/>
        <v>100</v>
      </c>
      <c r="K8" s="28">
        <f t="shared" si="0"/>
        <v>400</v>
      </c>
      <c r="L8" s="28">
        <f t="shared" si="0"/>
        <v>300</v>
      </c>
      <c r="M8" s="28">
        <f t="shared" si="0"/>
        <v>1200</v>
      </c>
      <c r="N8" s="28">
        <f t="shared" si="0"/>
        <v>350</v>
      </c>
      <c r="O8" s="28">
        <f t="shared" si="0"/>
        <v>1150</v>
      </c>
      <c r="P8" s="28">
        <f t="shared" si="0"/>
        <v>7240</v>
      </c>
      <c r="Q8" s="28">
        <f t="shared" si="0"/>
        <v>1150</v>
      </c>
      <c r="R8" s="28">
        <f t="shared" si="0"/>
        <v>1450</v>
      </c>
      <c r="S8" s="28">
        <f t="shared" si="0"/>
        <v>12800</v>
      </c>
      <c r="T8" s="28">
        <f t="shared" si="0"/>
        <v>2900</v>
      </c>
      <c r="U8" s="28"/>
      <c r="V8" s="28"/>
      <c r="W8" s="28"/>
      <c r="X8" s="29">
        <f t="shared" ref="X8:X54" si="1">SUM(D8:W8)</f>
        <v>32740</v>
      </c>
      <c r="Y8" s="29">
        <v>33210</v>
      </c>
      <c r="Z8" s="30">
        <f t="shared" ref="Z8:Z55" si="2">X8-Y8</f>
        <v>-470</v>
      </c>
    </row>
    <row r="9" spans="2:28" x14ac:dyDescent="0.25">
      <c r="B9" s="31">
        <v>501001</v>
      </c>
      <c r="C9" s="32" t="s">
        <v>35</v>
      </c>
      <c r="D9" s="33"/>
      <c r="E9" s="34">
        <v>0</v>
      </c>
      <c r="F9" s="35"/>
      <c r="G9" s="34"/>
      <c r="H9" s="34"/>
      <c r="I9" s="34"/>
      <c r="J9" s="35"/>
      <c r="K9" s="34"/>
      <c r="L9" s="35"/>
      <c r="M9" s="34"/>
      <c r="N9" s="34"/>
      <c r="O9" s="34"/>
      <c r="P9" s="36">
        <v>0</v>
      </c>
      <c r="Q9" s="34"/>
      <c r="R9" s="34"/>
      <c r="S9" s="36">
        <v>6000</v>
      </c>
      <c r="T9" s="36"/>
      <c r="U9" s="34"/>
      <c r="V9" s="34"/>
      <c r="W9" s="34"/>
      <c r="X9" s="29">
        <f t="shared" si="1"/>
        <v>6000</v>
      </c>
      <c r="Y9" s="37">
        <v>6000</v>
      </c>
      <c r="Z9" s="38">
        <f t="shared" si="2"/>
        <v>0</v>
      </c>
    </row>
    <row r="10" spans="2:28" x14ac:dyDescent="0.25">
      <c r="B10" s="31">
        <v>501002</v>
      </c>
      <c r="C10" s="32" t="s">
        <v>36</v>
      </c>
      <c r="D10" s="33">
        <v>100</v>
      </c>
      <c r="E10" s="34">
        <v>1200</v>
      </c>
      <c r="F10" s="35">
        <v>300</v>
      </c>
      <c r="G10" s="34">
        <v>200</v>
      </c>
      <c r="H10" s="34">
        <v>300</v>
      </c>
      <c r="I10" s="34">
        <v>300</v>
      </c>
      <c r="J10" s="35" t="s">
        <v>37</v>
      </c>
      <c r="K10" s="34">
        <v>200</v>
      </c>
      <c r="L10" s="34">
        <v>200</v>
      </c>
      <c r="M10" s="34">
        <v>450</v>
      </c>
      <c r="N10" s="34">
        <v>350</v>
      </c>
      <c r="O10" s="34">
        <v>650</v>
      </c>
      <c r="P10" s="36">
        <v>5000</v>
      </c>
      <c r="Q10" s="34">
        <v>650</v>
      </c>
      <c r="R10" s="34">
        <v>700</v>
      </c>
      <c r="S10" s="36">
        <v>5600</v>
      </c>
      <c r="T10" s="36">
        <v>2400</v>
      </c>
      <c r="U10" s="34"/>
      <c r="V10" s="34"/>
      <c r="W10" s="34"/>
      <c r="X10" s="29">
        <f t="shared" si="1"/>
        <v>18600</v>
      </c>
      <c r="Y10" s="37">
        <v>18870</v>
      </c>
      <c r="Z10" s="38">
        <f t="shared" si="2"/>
        <v>-270</v>
      </c>
    </row>
    <row r="11" spans="2:28" x14ac:dyDescent="0.25">
      <c r="B11" s="31">
        <v>501004</v>
      </c>
      <c r="C11" s="39" t="s">
        <v>38</v>
      </c>
      <c r="D11" s="40"/>
      <c r="E11" s="34">
        <v>150</v>
      </c>
      <c r="F11" s="35"/>
      <c r="G11" s="34"/>
      <c r="H11" s="34">
        <v>50</v>
      </c>
      <c r="I11" s="34">
        <v>100</v>
      </c>
      <c r="J11" s="35">
        <v>100</v>
      </c>
      <c r="K11" s="34">
        <v>200</v>
      </c>
      <c r="L11" s="36">
        <v>100</v>
      </c>
      <c r="M11" s="34">
        <v>250</v>
      </c>
      <c r="N11" s="34"/>
      <c r="O11" s="34"/>
      <c r="P11" s="36">
        <v>130</v>
      </c>
      <c r="Q11" s="34"/>
      <c r="R11" s="34">
        <v>250</v>
      </c>
      <c r="S11" s="36">
        <v>200</v>
      </c>
      <c r="T11" s="34">
        <v>200</v>
      </c>
      <c r="U11" s="34"/>
      <c r="V11" s="34"/>
      <c r="W11" s="34"/>
      <c r="X11" s="29">
        <f t="shared" si="1"/>
        <v>1730</v>
      </c>
      <c r="Y11" s="37">
        <v>1730</v>
      </c>
      <c r="Z11" s="38">
        <f t="shared" si="2"/>
        <v>0</v>
      </c>
    </row>
    <row r="12" spans="2:28" x14ac:dyDescent="0.25">
      <c r="B12" s="31">
        <v>501006</v>
      </c>
      <c r="C12" s="32" t="s">
        <v>39</v>
      </c>
      <c r="D12" s="33"/>
      <c r="E12" s="34">
        <v>500</v>
      </c>
      <c r="F12" s="35"/>
      <c r="G12" s="34">
        <v>500</v>
      </c>
      <c r="H12" s="34"/>
      <c r="I12" s="34"/>
      <c r="J12" s="34"/>
      <c r="K12" s="34"/>
      <c r="L12" s="35">
        <v>0</v>
      </c>
      <c r="M12" s="36">
        <v>500</v>
      </c>
      <c r="N12" s="34"/>
      <c r="O12" s="34">
        <v>500</v>
      </c>
      <c r="P12" s="36">
        <v>2110</v>
      </c>
      <c r="Q12" s="34">
        <v>500</v>
      </c>
      <c r="R12" s="34">
        <v>500</v>
      </c>
      <c r="S12" s="36">
        <v>1000</v>
      </c>
      <c r="T12" s="34">
        <v>300</v>
      </c>
      <c r="U12" s="34"/>
      <c r="V12" s="34"/>
      <c r="W12" s="34"/>
      <c r="X12" s="29">
        <f t="shared" si="1"/>
        <v>6410</v>
      </c>
      <c r="Y12" s="37">
        <v>6610</v>
      </c>
      <c r="Z12" s="38">
        <f t="shared" si="2"/>
        <v>-200</v>
      </c>
    </row>
    <row r="13" spans="2:28" x14ac:dyDescent="0.25">
      <c r="B13" s="26">
        <v>502</v>
      </c>
      <c r="C13" s="27" t="s">
        <v>40</v>
      </c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>
        <f>P14+P15+P16+P17+Q16</f>
        <v>61952</v>
      </c>
      <c r="Q13" s="42"/>
      <c r="R13" s="42"/>
      <c r="S13" s="42">
        <f>SUM(S14:S17)</f>
        <v>55100</v>
      </c>
      <c r="T13" s="42"/>
      <c r="U13" s="42"/>
      <c r="V13" s="42"/>
      <c r="W13" s="42"/>
      <c r="X13" s="29">
        <f t="shared" si="1"/>
        <v>117052</v>
      </c>
      <c r="Y13" s="29">
        <v>119352</v>
      </c>
      <c r="Z13" s="30">
        <f t="shared" si="2"/>
        <v>-2300</v>
      </c>
    </row>
    <row r="14" spans="2:28" x14ac:dyDescent="0.25">
      <c r="B14" s="31">
        <v>502000</v>
      </c>
      <c r="C14" s="32" t="s">
        <v>41</v>
      </c>
      <c r="D14" s="43"/>
      <c r="E14" s="44"/>
      <c r="F14" s="44"/>
      <c r="G14" s="45"/>
      <c r="H14" s="45"/>
      <c r="I14" s="45"/>
      <c r="J14" s="44"/>
      <c r="K14" s="46"/>
      <c r="L14" s="44"/>
      <c r="M14" s="45"/>
      <c r="N14" s="45"/>
      <c r="O14" s="44"/>
      <c r="P14" s="44">
        <v>13429</v>
      </c>
      <c r="Q14" s="45"/>
      <c r="R14" s="45"/>
      <c r="S14" s="45">
        <v>11500</v>
      </c>
      <c r="T14" s="44"/>
      <c r="U14" s="44"/>
      <c r="V14" s="44"/>
      <c r="W14" s="44"/>
      <c r="X14" s="29">
        <f t="shared" si="1"/>
        <v>24929</v>
      </c>
      <c r="Y14" s="37">
        <v>25429</v>
      </c>
      <c r="Z14" s="38">
        <f t="shared" si="2"/>
        <v>-500</v>
      </c>
    </row>
    <row r="15" spans="2:28" x14ac:dyDescent="0.25">
      <c r="B15" s="31">
        <v>502001</v>
      </c>
      <c r="C15" s="32" t="s">
        <v>42</v>
      </c>
      <c r="D15" s="43"/>
      <c r="E15" s="44"/>
      <c r="F15" s="44"/>
      <c r="G15" s="45"/>
      <c r="H15" s="45"/>
      <c r="I15" s="45"/>
      <c r="J15" s="44"/>
      <c r="K15" s="46"/>
      <c r="L15" s="44"/>
      <c r="M15" s="45"/>
      <c r="N15" s="45"/>
      <c r="O15" s="44"/>
      <c r="P15" s="46">
        <v>3100</v>
      </c>
      <c r="Q15" s="45"/>
      <c r="R15" s="45"/>
      <c r="S15" s="45">
        <v>2200</v>
      </c>
      <c r="T15" s="44"/>
      <c r="U15" s="44"/>
      <c r="V15" s="44"/>
      <c r="W15" s="44"/>
      <c r="X15" s="29">
        <f t="shared" si="1"/>
        <v>5300</v>
      </c>
      <c r="Y15" s="37">
        <v>5100</v>
      </c>
      <c r="Z15" s="38">
        <f t="shared" si="2"/>
        <v>200</v>
      </c>
    </row>
    <row r="16" spans="2:28" x14ac:dyDescent="0.25">
      <c r="B16" s="31">
        <v>502002</v>
      </c>
      <c r="C16" s="47" t="s">
        <v>43</v>
      </c>
      <c r="D16" s="48"/>
      <c r="E16" s="44"/>
      <c r="F16" s="44"/>
      <c r="G16" s="45"/>
      <c r="H16" s="45"/>
      <c r="I16" s="45"/>
      <c r="J16" s="44"/>
      <c r="K16" s="46"/>
      <c r="L16" s="44"/>
      <c r="M16" s="45"/>
      <c r="N16" s="45"/>
      <c r="O16" s="44"/>
      <c r="P16" s="46">
        <v>12949</v>
      </c>
      <c r="Q16" s="45"/>
      <c r="R16" s="45"/>
      <c r="S16" s="45">
        <v>39000</v>
      </c>
      <c r="T16" s="44"/>
      <c r="U16" s="44"/>
      <c r="V16" s="44"/>
      <c r="W16" s="44"/>
      <c r="X16" s="29">
        <f t="shared" si="1"/>
        <v>51949</v>
      </c>
      <c r="Y16" s="37">
        <v>53949</v>
      </c>
      <c r="Z16" s="38">
        <f t="shared" si="2"/>
        <v>-2000</v>
      </c>
    </row>
    <row r="17" spans="2:26" x14ac:dyDescent="0.25">
      <c r="B17" s="31">
        <v>502003</v>
      </c>
      <c r="C17" s="47" t="s">
        <v>44</v>
      </c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49"/>
      <c r="P17" s="46">
        <v>32474</v>
      </c>
      <c r="Q17" s="49"/>
      <c r="R17" s="49"/>
      <c r="S17" s="45">
        <v>2400</v>
      </c>
      <c r="T17" s="49"/>
      <c r="U17" s="49"/>
      <c r="V17" s="49"/>
      <c r="W17" s="49"/>
      <c r="X17" s="29">
        <f t="shared" si="1"/>
        <v>34874</v>
      </c>
      <c r="Y17" s="37">
        <v>34874</v>
      </c>
      <c r="Z17" s="38">
        <f t="shared" si="2"/>
        <v>0</v>
      </c>
    </row>
    <row r="18" spans="2:26" x14ac:dyDescent="0.25">
      <c r="B18" s="31">
        <v>511</v>
      </c>
      <c r="C18" s="47" t="s">
        <v>45</v>
      </c>
      <c r="D18" s="48"/>
      <c r="E18" s="44">
        <v>50</v>
      </c>
      <c r="F18" s="44">
        <v>50</v>
      </c>
      <c r="G18" s="45">
        <v>50</v>
      </c>
      <c r="H18" s="45">
        <v>50</v>
      </c>
      <c r="I18" s="45">
        <v>50</v>
      </c>
      <c r="J18" s="44">
        <v>50</v>
      </c>
      <c r="K18" s="46">
        <v>50</v>
      </c>
      <c r="L18" s="44">
        <v>50</v>
      </c>
      <c r="M18" s="46">
        <v>50</v>
      </c>
      <c r="N18" s="45">
        <v>50</v>
      </c>
      <c r="O18" s="44">
        <v>50</v>
      </c>
      <c r="P18" s="46">
        <v>750</v>
      </c>
      <c r="Q18" s="45">
        <v>50</v>
      </c>
      <c r="R18" s="45">
        <v>50</v>
      </c>
      <c r="S18" s="45"/>
      <c r="T18" s="44">
        <v>50</v>
      </c>
      <c r="U18" s="44"/>
      <c r="V18" s="44"/>
      <c r="W18" s="44"/>
      <c r="X18" s="29">
        <f t="shared" si="1"/>
        <v>1450</v>
      </c>
      <c r="Y18" s="29">
        <v>1450</v>
      </c>
      <c r="Z18" s="30">
        <f t="shared" si="2"/>
        <v>0</v>
      </c>
    </row>
    <row r="19" spans="2:26" x14ac:dyDescent="0.25">
      <c r="B19" s="31">
        <v>512</v>
      </c>
      <c r="C19" s="47" t="s">
        <v>46</v>
      </c>
      <c r="D19" s="48">
        <v>1400</v>
      </c>
      <c r="E19" s="45">
        <f>2700+800</f>
        <v>3500</v>
      </c>
      <c r="F19" s="44">
        <v>250</v>
      </c>
      <c r="G19" s="45">
        <v>50</v>
      </c>
      <c r="H19" s="45">
        <v>100</v>
      </c>
      <c r="I19" s="45">
        <v>100</v>
      </c>
      <c r="J19" s="44">
        <v>120</v>
      </c>
      <c r="K19" s="46">
        <v>200</v>
      </c>
      <c r="L19" s="46">
        <v>500</v>
      </c>
      <c r="M19" s="45">
        <v>200</v>
      </c>
      <c r="N19" s="45">
        <v>450</v>
      </c>
      <c r="O19" s="44">
        <v>2200</v>
      </c>
      <c r="P19" s="46">
        <v>3830</v>
      </c>
      <c r="Q19" s="45">
        <v>450</v>
      </c>
      <c r="R19" s="45">
        <v>400</v>
      </c>
      <c r="S19" s="45">
        <v>500</v>
      </c>
      <c r="T19" s="44">
        <v>150</v>
      </c>
      <c r="U19" s="44"/>
      <c r="V19" s="44"/>
      <c r="W19" s="44"/>
      <c r="X19" s="29">
        <f t="shared" si="1"/>
        <v>14400</v>
      </c>
      <c r="Y19" s="29">
        <v>13550</v>
      </c>
      <c r="Z19" s="30">
        <f t="shared" si="2"/>
        <v>850</v>
      </c>
    </row>
    <row r="20" spans="2:26" x14ac:dyDescent="0.25">
      <c r="B20" s="31">
        <v>513</v>
      </c>
      <c r="C20" s="32" t="s">
        <v>47</v>
      </c>
      <c r="D20" s="43">
        <v>900</v>
      </c>
      <c r="E20" s="44">
        <v>1200</v>
      </c>
      <c r="F20" s="44">
        <v>300</v>
      </c>
      <c r="G20" s="45"/>
      <c r="H20" s="45"/>
      <c r="I20" s="46">
        <v>250</v>
      </c>
      <c r="J20" s="44"/>
      <c r="K20" s="46">
        <v>50</v>
      </c>
      <c r="L20" s="46">
        <v>100</v>
      </c>
      <c r="M20" s="45">
        <v>30</v>
      </c>
      <c r="N20" s="45">
        <v>50</v>
      </c>
      <c r="O20" s="44">
        <v>150</v>
      </c>
      <c r="P20" s="46">
        <v>50</v>
      </c>
      <c r="Q20" s="46">
        <v>500</v>
      </c>
      <c r="R20" s="45"/>
      <c r="S20" s="45"/>
      <c r="T20" s="44"/>
      <c r="U20" s="44"/>
      <c r="V20" s="44"/>
      <c r="W20" s="44"/>
      <c r="X20" s="29">
        <f t="shared" si="1"/>
        <v>3580</v>
      </c>
      <c r="Y20" s="29">
        <v>3280</v>
      </c>
      <c r="Z20" s="30">
        <f t="shared" si="2"/>
        <v>300</v>
      </c>
    </row>
    <row r="21" spans="2:26" x14ac:dyDescent="0.25">
      <c r="B21" s="26">
        <v>518</v>
      </c>
      <c r="C21" s="27" t="s">
        <v>48</v>
      </c>
      <c r="D21" s="42">
        <f t="shared" ref="D21:W21" si="3">SUM(D22:D30)</f>
        <v>9600</v>
      </c>
      <c r="E21" s="42">
        <f t="shared" si="3"/>
        <v>13200</v>
      </c>
      <c r="F21" s="42">
        <f t="shared" si="3"/>
        <v>200</v>
      </c>
      <c r="G21" s="42">
        <f t="shared" si="3"/>
        <v>145000</v>
      </c>
      <c r="H21" s="42">
        <f t="shared" si="3"/>
        <v>30730</v>
      </c>
      <c r="I21" s="42">
        <f t="shared" si="3"/>
        <v>62300</v>
      </c>
      <c r="J21" s="42">
        <f t="shared" si="3"/>
        <v>8830</v>
      </c>
      <c r="K21" s="42">
        <f t="shared" si="3"/>
        <v>4000</v>
      </c>
      <c r="L21" s="42">
        <f t="shared" si="3"/>
        <v>1550</v>
      </c>
      <c r="M21" s="42">
        <f t="shared" si="3"/>
        <v>410</v>
      </c>
      <c r="N21" s="42">
        <f t="shared" si="3"/>
        <v>1170</v>
      </c>
      <c r="O21" s="42">
        <f t="shared" si="3"/>
        <v>550</v>
      </c>
      <c r="P21" s="42">
        <f t="shared" si="3"/>
        <v>23015</v>
      </c>
      <c r="Q21" s="42">
        <f t="shared" si="3"/>
        <v>14500</v>
      </c>
      <c r="R21" s="42">
        <f t="shared" si="3"/>
        <v>2400</v>
      </c>
      <c r="S21" s="42">
        <f t="shared" si="3"/>
        <v>101308</v>
      </c>
      <c r="T21" s="42">
        <f t="shared" si="3"/>
        <v>1000</v>
      </c>
      <c r="U21" s="42">
        <f t="shared" si="3"/>
        <v>52200</v>
      </c>
      <c r="V21" s="42">
        <f t="shared" si="3"/>
        <v>8000</v>
      </c>
      <c r="W21" s="42">
        <f t="shared" si="3"/>
        <v>30000</v>
      </c>
      <c r="X21" s="29">
        <f t="shared" si="1"/>
        <v>509963</v>
      </c>
      <c r="Y21" s="29">
        <v>462564</v>
      </c>
      <c r="Z21" s="30">
        <f t="shared" si="2"/>
        <v>47399</v>
      </c>
    </row>
    <row r="22" spans="2:26" x14ac:dyDescent="0.25">
      <c r="B22" s="51">
        <v>518001</v>
      </c>
      <c r="C22" s="39" t="s">
        <v>49</v>
      </c>
      <c r="D22" s="52">
        <v>0</v>
      </c>
      <c r="E22" s="44"/>
      <c r="F22" s="44"/>
      <c r="G22" s="45"/>
      <c r="H22" s="45"/>
      <c r="I22" s="46"/>
      <c r="J22" s="44"/>
      <c r="K22" s="46"/>
      <c r="L22" s="44"/>
      <c r="M22" s="45"/>
      <c r="N22" s="45"/>
      <c r="O22" s="45"/>
      <c r="P22" s="46">
        <v>8505</v>
      </c>
      <c r="Q22" s="46"/>
      <c r="R22" s="46"/>
      <c r="S22" s="46">
        <v>19308</v>
      </c>
      <c r="T22" s="44"/>
      <c r="U22" s="44"/>
      <c r="V22" s="44"/>
      <c r="W22" s="44"/>
      <c r="X22" s="29">
        <f t="shared" si="1"/>
        <v>27813</v>
      </c>
      <c r="Y22" s="37">
        <v>26614</v>
      </c>
      <c r="Z22" s="38">
        <f t="shared" si="2"/>
        <v>1199</v>
      </c>
    </row>
    <row r="23" spans="2:26" x14ac:dyDescent="0.25">
      <c r="B23" s="51">
        <v>518002</v>
      </c>
      <c r="C23" s="39" t="s">
        <v>50</v>
      </c>
      <c r="D23" s="52"/>
      <c r="E23" s="45">
        <v>550</v>
      </c>
      <c r="F23" s="44"/>
      <c r="G23" s="45">
        <v>34000</v>
      </c>
      <c r="H23" s="45">
        <v>30</v>
      </c>
      <c r="I23" s="46"/>
      <c r="J23" s="44">
        <v>30</v>
      </c>
      <c r="K23" s="46"/>
      <c r="L23" s="45">
        <v>300</v>
      </c>
      <c r="M23" s="45"/>
      <c r="N23" s="45">
        <v>20</v>
      </c>
      <c r="O23" s="45"/>
      <c r="P23" s="46">
        <v>4180</v>
      </c>
      <c r="Q23" s="46"/>
      <c r="R23" s="46"/>
      <c r="S23" s="46">
        <f>19500+1000</f>
        <v>20500</v>
      </c>
      <c r="T23" s="44"/>
      <c r="U23" s="44"/>
      <c r="V23" s="44"/>
      <c r="W23" s="44"/>
      <c r="X23" s="29">
        <f t="shared" si="1"/>
        <v>59610</v>
      </c>
      <c r="Y23" s="37">
        <v>59610</v>
      </c>
      <c r="Z23" s="38">
        <f t="shared" si="2"/>
        <v>0</v>
      </c>
    </row>
    <row r="24" spans="2:26" x14ac:dyDescent="0.25">
      <c r="B24" s="51">
        <v>518003</v>
      </c>
      <c r="C24" s="39" t="s">
        <v>51</v>
      </c>
      <c r="D24" s="52"/>
      <c r="E24" s="45"/>
      <c r="F24" s="44"/>
      <c r="G24" s="45"/>
      <c r="H24" s="45"/>
      <c r="I24" s="46"/>
      <c r="J24" s="44"/>
      <c r="K24" s="46"/>
      <c r="L24" s="45"/>
      <c r="M24" s="45"/>
      <c r="N24" s="45"/>
      <c r="O24" s="45"/>
      <c r="P24" s="46"/>
      <c r="Q24" s="46"/>
      <c r="R24" s="46"/>
      <c r="S24" s="46">
        <v>39000</v>
      </c>
      <c r="T24" s="44"/>
      <c r="U24" s="44"/>
      <c r="V24" s="44"/>
      <c r="W24" s="44"/>
      <c r="X24" s="29">
        <f t="shared" si="1"/>
        <v>39000</v>
      </c>
      <c r="Y24" s="37">
        <v>39000</v>
      </c>
      <c r="Z24" s="38">
        <f t="shared" si="2"/>
        <v>0</v>
      </c>
    </row>
    <row r="25" spans="2:26" x14ac:dyDescent="0.25">
      <c r="B25" s="51">
        <v>518005</v>
      </c>
      <c r="C25" s="39" t="s">
        <v>52</v>
      </c>
      <c r="D25" s="52"/>
      <c r="E25" s="45">
        <v>150</v>
      </c>
      <c r="F25" s="44"/>
      <c r="G25" s="45"/>
      <c r="H25" s="45"/>
      <c r="I25" s="46"/>
      <c r="J25" s="44"/>
      <c r="K25" s="46"/>
      <c r="L25" s="45"/>
      <c r="M25" s="45">
        <v>110</v>
      </c>
      <c r="N25" s="45"/>
      <c r="O25" s="45">
        <v>150</v>
      </c>
      <c r="P25" s="46"/>
      <c r="Q25" s="46"/>
      <c r="R25" s="46">
        <v>800</v>
      </c>
      <c r="S25" s="46">
        <v>500</v>
      </c>
      <c r="T25" s="44"/>
      <c r="U25" s="44"/>
      <c r="V25" s="44"/>
      <c r="W25" s="44"/>
      <c r="X25" s="29">
        <f t="shared" si="1"/>
        <v>1710</v>
      </c>
      <c r="Y25" s="37">
        <v>1710</v>
      </c>
      <c r="Z25" s="38">
        <f t="shared" si="2"/>
        <v>0</v>
      </c>
    </row>
    <row r="26" spans="2:26" x14ac:dyDescent="0.25">
      <c r="B26" s="51">
        <v>518006</v>
      </c>
      <c r="C26" s="39" t="s">
        <v>53</v>
      </c>
      <c r="D26" s="52">
        <v>9600</v>
      </c>
      <c r="E26" s="46">
        <v>12500</v>
      </c>
      <c r="F26" s="44">
        <v>200</v>
      </c>
      <c r="G26" s="45">
        <v>39000</v>
      </c>
      <c r="H26" s="45">
        <v>200</v>
      </c>
      <c r="I26" s="46">
        <v>1300</v>
      </c>
      <c r="J26" s="44">
        <v>150</v>
      </c>
      <c r="K26" s="46">
        <v>100</v>
      </c>
      <c r="L26" s="46">
        <v>300</v>
      </c>
      <c r="M26" s="45">
        <v>250</v>
      </c>
      <c r="N26" s="45">
        <v>100</v>
      </c>
      <c r="O26" s="45">
        <v>400</v>
      </c>
      <c r="P26" s="46">
        <v>10330</v>
      </c>
      <c r="Q26" s="46">
        <v>14500</v>
      </c>
      <c r="R26" s="46">
        <v>1600</v>
      </c>
      <c r="S26" s="46">
        <v>22000</v>
      </c>
      <c r="T26" s="44">
        <v>1000</v>
      </c>
      <c r="U26" s="44">
        <v>49200</v>
      </c>
      <c r="V26" s="53"/>
      <c r="W26" s="44">
        <v>30000</v>
      </c>
      <c r="X26" s="29">
        <f t="shared" si="1"/>
        <v>192730</v>
      </c>
      <c r="Y26" s="37">
        <v>144930</v>
      </c>
      <c r="Z26" s="38">
        <f t="shared" si="2"/>
        <v>47800</v>
      </c>
    </row>
    <row r="27" spans="2:26" x14ac:dyDescent="0.25">
      <c r="B27" s="51">
        <v>518007</v>
      </c>
      <c r="C27" s="39" t="s">
        <v>54</v>
      </c>
      <c r="D27" s="52"/>
      <c r="E27" s="45"/>
      <c r="F27" s="44"/>
      <c r="G27" s="45"/>
      <c r="H27" s="45"/>
      <c r="I27" s="46"/>
      <c r="J27" s="44"/>
      <c r="K27" s="46"/>
      <c r="L27" s="45">
        <v>50</v>
      </c>
      <c r="M27" s="45"/>
      <c r="N27" s="45"/>
      <c r="O27" s="45"/>
      <c r="P27" s="46"/>
      <c r="Q27" s="45"/>
      <c r="R27" s="45"/>
      <c r="S27" s="45"/>
      <c r="T27" s="44"/>
      <c r="U27" s="44"/>
      <c r="V27" s="53"/>
      <c r="W27" s="53"/>
      <c r="X27" s="29">
        <f t="shared" si="1"/>
        <v>50</v>
      </c>
      <c r="Y27" s="37">
        <v>50</v>
      </c>
      <c r="Z27" s="38">
        <f t="shared" si="2"/>
        <v>0</v>
      </c>
    </row>
    <row r="28" spans="2:26" x14ac:dyDescent="0.25">
      <c r="B28" s="51">
        <v>518009</v>
      </c>
      <c r="C28" s="39" t="s">
        <v>55</v>
      </c>
      <c r="D28" s="52"/>
      <c r="E28" s="45"/>
      <c r="F28" s="44"/>
      <c r="G28" s="54"/>
      <c r="H28" s="54"/>
      <c r="I28" s="55"/>
      <c r="J28" s="54"/>
      <c r="K28" s="54"/>
      <c r="L28" s="54"/>
      <c r="M28" s="54">
        <v>50</v>
      </c>
      <c r="N28" s="56"/>
      <c r="O28" s="45"/>
      <c r="P28" s="46"/>
      <c r="Q28" s="45"/>
      <c r="R28" s="45"/>
      <c r="S28" s="45"/>
      <c r="T28" s="44"/>
      <c r="U28" s="44"/>
      <c r="V28" s="53"/>
      <c r="W28" s="53"/>
      <c r="X28" s="29">
        <f t="shared" si="1"/>
        <v>50</v>
      </c>
      <c r="Y28" s="37">
        <v>50</v>
      </c>
      <c r="Z28" s="38">
        <f t="shared" si="2"/>
        <v>0</v>
      </c>
    </row>
    <row r="29" spans="2:26" x14ac:dyDescent="0.25">
      <c r="B29" s="57" t="s">
        <v>56</v>
      </c>
      <c r="C29" s="32" t="s">
        <v>57</v>
      </c>
      <c r="D29" s="43"/>
      <c r="E29" s="45"/>
      <c r="F29" s="44"/>
      <c r="G29" s="45">
        <v>40000</v>
      </c>
      <c r="H29" s="46">
        <v>25500</v>
      </c>
      <c r="I29" s="46">
        <v>25000</v>
      </c>
      <c r="J29" s="44">
        <f>500+1650</f>
        <v>2150</v>
      </c>
      <c r="K29" s="45">
        <v>1500</v>
      </c>
      <c r="L29" s="45">
        <v>450</v>
      </c>
      <c r="M29" s="45"/>
      <c r="N29" s="45">
        <v>450</v>
      </c>
      <c r="O29" s="44"/>
      <c r="P29" s="46"/>
      <c r="Q29" s="45"/>
      <c r="R29" s="45"/>
      <c r="S29" s="45"/>
      <c r="T29" s="44"/>
      <c r="U29" s="44">
        <v>3000</v>
      </c>
      <c r="V29" s="44">
        <v>2000</v>
      </c>
      <c r="W29" s="44"/>
      <c r="X29" s="29">
        <f t="shared" si="1"/>
        <v>100050</v>
      </c>
      <c r="Y29" s="37">
        <v>100550</v>
      </c>
      <c r="Z29" s="38">
        <f t="shared" si="2"/>
        <v>-500</v>
      </c>
    </row>
    <row r="30" spans="2:26" x14ac:dyDescent="0.25">
      <c r="B30" s="57" t="s">
        <v>58</v>
      </c>
      <c r="C30" s="32" t="s">
        <v>59</v>
      </c>
      <c r="D30" s="43"/>
      <c r="E30" s="44"/>
      <c r="F30" s="44"/>
      <c r="G30" s="45">
        <v>32000</v>
      </c>
      <c r="H30" s="46">
        <v>5000</v>
      </c>
      <c r="I30" s="46">
        <v>36000</v>
      </c>
      <c r="J30" s="44">
        <v>6500</v>
      </c>
      <c r="K30" s="45">
        <v>2400</v>
      </c>
      <c r="L30" s="45">
        <v>450</v>
      </c>
      <c r="M30" s="45"/>
      <c r="N30" s="45">
        <v>600</v>
      </c>
      <c r="O30" s="44"/>
      <c r="P30" s="46"/>
      <c r="Q30" s="45"/>
      <c r="R30" s="45"/>
      <c r="S30" s="45"/>
      <c r="T30" s="44"/>
      <c r="U30" s="44"/>
      <c r="V30" s="44">
        <v>6000</v>
      </c>
      <c r="W30" s="44"/>
      <c r="X30" s="29">
        <f t="shared" si="1"/>
        <v>88950</v>
      </c>
      <c r="Y30" s="37">
        <v>90050</v>
      </c>
      <c r="Z30" s="38">
        <f t="shared" si="2"/>
        <v>-1100</v>
      </c>
    </row>
    <row r="31" spans="2:26" x14ac:dyDescent="0.25">
      <c r="B31" s="58" t="s">
        <v>60</v>
      </c>
      <c r="C31" s="59" t="s">
        <v>61</v>
      </c>
      <c r="D31" s="37">
        <f t="shared" ref="D31:V31" si="4">SUM(D32:D33)</f>
        <v>0</v>
      </c>
      <c r="E31" s="29">
        <f t="shared" si="4"/>
        <v>59447.759999999995</v>
      </c>
      <c r="F31" s="29">
        <f t="shared" si="4"/>
        <v>30893.699999999997</v>
      </c>
      <c r="G31" s="29">
        <f t="shared" si="4"/>
        <v>14592.599999999999</v>
      </c>
      <c r="H31" s="29">
        <f t="shared" si="4"/>
        <v>46707.299999999996</v>
      </c>
      <c r="I31" s="29">
        <f t="shared" si="4"/>
        <v>47171.96</v>
      </c>
      <c r="J31" s="29">
        <f t="shared" si="4"/>
        <v>21785.199999999997</v>
      </c>
      <c r="K31" s="29">
        <f t="shared" si="4"/>
        <v>34021.259999999995</v>
      </c>
      <c r="L31" s="29">
        <f t="shared" si="4"/>
        <v>11738.4</v>
      </c>
      <c r="M31" s="29">
        <f t="shared" si="4"/>
        <v>32602.199999999997</v>
      </c>
      <c r="N31" s="60">
        <f t="shared" si="4"/>
        <v>23074.799999999999</v>
      </c>
      <c r="O31" s="29">
        <f t="shared" si="4"/>
        <v>43898.399999999994</v>
      </c>
      <c r="P31" s="29">
        <f t="shared" si="4"/>
        <v>322108.49999999994</v>
      </c>
      <c r="Q31" s="29">
        <f t="shared" si="4"/>
        <v>37968.899999999994</v>
      </c>
      <c r="R31" s="29">
        <f t="shared" si="4"/>
        <v>75656.399999999994</v>
      </c>
      <c r="S31" s="29">
        <f t="shared" si="4"/>
        <v>80548.7</v>
      </c>
      <c r="T31" s="29">
        <f t="shared" si="4"/>
        <v>44822.999999999993</v>
      </c>
      <c r="U31" s="29">
        <f t="shared" si="4"/>
        <v>0</v>
      </c>
      <c r="V31" s="29">
        <f t="shared" si="4"/>
        <v>0</v>
      </c>
      <c r="W31" s="29"/>
      <c r="X31" s="29">
        <f t="shared" si="1"/>
        <v>927039.07999999984</v>
      </c>
      <c r="Y31" s="29">
        <v>892100.255</v>
      </c>
      <c r="Z31" s="30">
        <f t="shared" si="2"/>
        <v>34938.824999999837</v>
      </c>
    </row>
    <row r="32" spans="2:26" x14ac:dyDescent="0.25">
      <c r="B32" s="61">
        <v>521001</v>
      </c>
      <c r="C32" s="62" t="s">
        <v>62</v>
      </c>
      <c r="D32" s="63"/>
      <c r="E32" s="45">
        <f>(59152*AB2)</f>
        <v>59447.759999999995</v>
      </c>
      <c r="F32" s="44">
        <f>SUM(30740*AB2)</f>
        <v>30893.699999999997</v>
      </c>
      <c r="G32" s="45">
        <f>(14520*AB2)</f>
        <v>14592.599999999999</v>
      </c>
      <c r="H32" s="45">
        <f>(44660*AB2)</f>
        <v>44883.299999999996</v>
      </c>
      <c r="I32" s="46">
        <f>SUM(35992*AB2)</f>
        <v>36171.96</v>
      </c>
      <c r="J32" s="64">
        <f>(21040*AB2)</f>
        <v>21145.199999999997</v>
      </c>
      <c r="K32" s="46">
        <f>33852*AB2</f>
        <v>34021.259999999995</v>
      </c>
      <c r="L32" s="44">
        <f>(11680*AB2)</f>
        <v>11738.4</v>
      </c>
      <c r="M32" s="45">
        <f>SUM(32440*AB2)</f>
        <v>32602.199999999997</v>
      </c>
      <c r="N32" s="45">
        <f>SUM(22960*AB2)</f>
        <v>23074.799999999999</v>
      </c>
      <c r="O32" s="46">
        <f>SUM(43680*AB2)</f>
        <v>43898.399999999994</v>
      </c>
      <c r="P32" s="44">
        <f>305700*AB2</f>
        <v>307228.49999999994</v>
      </c>
      <c r="Q32" s="46">
        <f>(37780*AB2)</f>
        <v>37968.899999999994</v>
      </c>
      <c r="R32" s="45">
        <f>SUM(75280*AB2)</f>
        <v>75656.399999999994</v>
      </c>
      <c r="S32" s="45">
        <f>(77740*AB2)</f>
        <v>78128.7</v>
      </c>
      <c r="T32" s="44">
        <f>SUM(44600*AB2)</f>
        <v>44822.999999999993</v>
      </c>
      <c r="U32" s="44"/>
      <c r="V32" s="44"/>
      <c r="W32" s="44"/>
      <c r="X32" s="29">
        <f t="shared" si="1"/>
        <v>896275.07999999984</v>
      </c>
      <c r="Y32" s="37">
        <v>861336.255</v>
      </c>
      <c r="Z32" s="38">
        <f t="shared" si="2"/>
        <v>34938.824999999837</v>
      </c>
    </row>
    <row r="33" spans="2:26" x14ac:dyDescent="0.25">
      <c r="B33" s="61">
        <v>521002</v>
      </c>
      <c r="C33" s="62" t="s">
        <v>63</v>
      </c>
      <c r="D33" s="63"/>
      <c r="E33" s="45"/>
      <c r="F33" s="45"/>
      <c r="G33" s="45"/>
      <c r="H33" s="45">
        <v>1824</v>
      </c>
      <c r="I33" s="45">
        <v>11000</v>
      </c>
      <c r="J33" s="65">
        <v>640</v>
      </c>
      <c r="K33" s="45"/>
      <c r="L33" s="45"/>
      <c r="M33" s="45"/>
      <c r="N33" s="45"/>
      <c r="O33" s="45"/>
      <c r="P33" s="45">
        <v>14880</v>
      </c>
      <c r="Q33" s="45"/>
      <c r="R33" s="45"/>
      <c r="S33" s="45">
        <v>2420</v>
      </c>
      <c r="T33" s="45"/>
      <c r="U33" s="45"/>
      <c r="V33" s="45"/>
      <c r="W33" s="45"/>
      <c r="X33" s="29">
        <f t="shared" si="1"/>
        <v>30764</v>
      </c>
      <c r="Y33" s="37">
        <v>30764</v>
      </c>
      <c r="Z33" s="38">
        <f t="shared" si="2"/>
        <v>0</v>
      </c>
    </row>
    <row r="34" spans="2:26" x14ac:dyDescent="0.25">
      <c r="B34" s="66">
        <v>524</v>
      </c>
      <c r="C34" s="62" t="s">
        <v>64</v>
      </c>
      <c r="D34" s="63"/>
      <c r="E34" s="45">
        <f t="shared" ref="E34:T34" si="5">SUM(E31*35.2/100)</f>
        <v>20925.611519999999</v>
      </c>
      <c r="F34" s="45">
        <f t="shared" si="5"/>
        <v>10874.582399999999</v>
      </c>
      <c r="G34" s="45">
        <f t="shared" si="5"/>
        <v>5136.5951999999997</v>
      </c>
      <c r="H34" s="45">
        <f t="shared" si="5"/>
        <v>16440.9696</v>
      </c>
      <c r="I34" s="45">
        <f t="shared" si="5"/>
        <v>16604.529920000001</v>
      </c>
      <c r="J34" s="45">
        <f t="shared" si="5"/>
        <v>7668.3903999999993</v>
      </c>
      <c r="K34" s="45">
        <f t="shared" si="5"/>
        <v>11975.48352</v>
      </c>
      <c r="L34" s="45">
        <f t="shared" si="5"/>
        <v>4131.9168</v>
      </c>
      <c r="M34" s="45">
        <f t="shared" si="5"/>
        <v>11475.974399999999</v>
      </c>
      <c r="N34" s="45">
        <f t="shared" si="5"/>
        <v>8122.3296000000009</v>
      </c>
      <c r="O34" s="45">
        <f t="shared" si="5"/>
        <v>15452.236799999999</v>
      </c>
      <c r="P34" s="45">
        <f t="shared" si="5"/>
        <v>113382.192</v>
      </c>
      <c r="Q34" s="45">
        <f t="shared" si="5"/>
        <v>13365.052799999998</v>
      </c>
      <c r="R34" s="45">
        <f t="shared" si="5"/>
        <v>26631.052799999998</v>
      </c>
      <c r="S34" s="45">
        <f t="shared" si="5"/>
        <v>28353.142400000001</v>
      </c>
      <c r="T34" s="45">
        <f t="shared" si="5"/>
        <v>15777.695999999998</v>
      </c>
      <c r="U34" s="45"/>
      <c r="V34" s="45"/>
      <c r="W34" s="45"/>
      <c r="X34" s="29">
        <f t="shared" si="1"/>
        <v>326317.75615999999</v>
      </c>
      <c r="Y34" s="29">
        <v>314019.28976000001</v>
      </c>
      <c r="Z34" s="30">
        <f t="shared" si="2"/>
        <v>12298.466399999976</v>
      </c>
    </row>
    <row r="35" spans="2:26" x14ac:dyDescent="0.25">
      <c r="B35" s="66">
        <v>527</v>
      </c>
      <c r="C35" s="62" t="s">
        <v>65</v>
      </c>
      <c r="D35" s="63"/>
      <c r="E35" s="45">
        <f t="shared" ref="E35:T35" si="6">SUM(E32*0.01)</f>
        <v>594.47759999999994</v>
      </c>
      <c r="F35" s="45">
        <f t="shared" si="6"/>
        <v>308.93699999999995</v>
      </c>
      <c r="G35" s="45">
        <f t="shared" si="6"/>
        <v>145.92599999999999</v>
      </c>
      <c r="H35" s="45">
        <f t="shared" si="6"/>
        <v>448.83299999999997</v>
      </c>
      <c r="I35" s="45">
        <f t="shared" si="6"/>
        <v>361.71960000000001</v>
      </c>
      <c r="J35" s="45">
        <f t="shared" si="6"/>
        <v>211.45199999999997</v>
      </c>
      <c r="K35" s="45">
        <f t="shared" si="6"/>
        <v>340.21259999999995</v>
      </c>
      <c r="L35" s="45">
        <f t="shared" si="6"/>
        <v>117.384</v>
      </c>
      <c r="M35" s="45">
        <f t="shared" si="6"/>
        <v>326.02199999999999</v>
      </c>
      <c r="N35" s="45">
        <f t="shared" si="6"/>
        <v>230.74799999999999</v>
      </c>
      <c r="O35" s="45">
        <f t="shared" si="6"/>
        <v>438.98399999999992</v>
      </c>
      <c r="P35" s="45">
        <f t="shared" si="6"/>
        <v>3072.2849999999994</v>
      </c>
      <c r="Q35" s="45">
        <f t="shared" si="6"/>
        <v>379.68899999999996</v>
      </c>
      <c r="R35" s="45">
        <f t="shared" si="6"/>
        <v>756.56399999999996</v>
      </c>
      <c r="S35" s="45">
        <f t="shared" si="6"/>
        <v>781.28700000000003</v>
      </c>
      <c r="T35" s="45">
        <f t="shared" si="6"/>
        <v>448.22999999999996</v>
      </c>
      <c r="U35" s="45"/>
      <c r="V35" s="45"/>
      <c r="W35" s="45"/>
      <c r="X35" s="29">
        <f t="shared" si="1"/>
        <v>8962.750799999998</v>
      </c>
      <c r="Y35" s="29">
        <v>8613.3625499999998</v>
      </c>
      <c r="Z35" s="30">
        <f t="shared" si="2"/>
        <v>349.38824999999815</v>
      </c>
    </row>
    <row r="36" spans="2:26" x14ac:dyDescent="0.25">
      <c r="B36" s="66">
        <v>532</v>
      </c>
      <c r="C36" s="62" t="s">
        <v>66</v>
      </c>
      <c r="D36" s="63"/>
      <c r="E36" s="44"/>
      <c r="F36" s="44"/>
      <c r="G36" s="45"/>
      <c r="H36" s="45"/>
      <c r="I36" s="45"/>
      <c r="J36" s="44"/>
      <c r="K36" s="45"/>
      <c r="L36" s="44"/>
      <c r="M36" s="45"/>
      <c r="N36" s="45"/>
      <c r="O36" s="44"/>
      <c r="P36" s="44">
        <v>1961</v>
      </c>
      <c r="Q36" s="45"/>
      <c r="R36" s="45"/>
      <c r="S36" s="45">
        <v>6160</v>
      </c>
      <c r="T36" s="44"/>
      <c r="U36" s="44"/>
      <c r="V36" s="44"/>
      <c r="W36" s="44"/>
      <c r="X36" s="29">
        <f t="shared" si="1"/>
        <v>8121</v>
      </c>
      <c r="Y36" s="29">
        <v>8121</v>
      </c>
      <c r="Z36" s="30">
        <f t="shared" si="2"/>
        <v>0</v>
      </c>
    </row>
    <row r="37" spans="2:26" x14ac:dyDescent="0.25">
      <c r="B37" s="66">
        <v>538</v>
      </c>
      <c r="C37" s="62" t="s">
        <v>67</v>
      </c>
      <c r="D37" s="63"/>
      <c r="E37" s="44"/>
      <c r="F37" s="44"/>
      <c r="G37" s="45"/>
      <c r="H37" s="45"/>
      <c r="I37" s="45"/>
      <c r="J37" s="44"/>
      <c r="K37" s="45"/>
      <c r="L37" s="44"/>
      <c r="M37" s="45"/>
      <c r="N37" s="45"/>
      <c r="O37" s="44"/>
      <c r="P37" s="44">
        <v>430</v>
      </c>
      <c r="Q37" s="45"/>
      <c r="R37" s="45"/>
      <c r="S37" s="45">
        <v>2800</v>
      </c>
      <c r="T37" s="44"/>
      <c r="U37" s="44"/>
      <c r="V37" s="44"/>
      <c r="W37" s="44"/>
      <c r="X37" s="29">
        <f t="shared" si="1"/>
        <v>3230</v>
      </c>
      <c r="Y37" s="29">
        <v>3230</v>
      </c>
      <c r="Z37" s="30">
        <f t="shared" si="2"/>
        <v>0</v>
      </c>
    </row>
    <row r="38" spans="2:26" x14ac:dyDescent="0.25">
      <c r="B38" s="66">
        <v>547</v>
      </c>
      <c r="C38" s="62" t="s">
        <v>68</v>
      </c>
      <c r="D38" s="63"/>
      <c r="E38" s="44"/>
      <c r="F38" s="44"/>
      <c r="G38" s="45"/>
      <c r="H38" s="45"/>
      <c r="I38" s="45"/>
      <c r="J38" s="44"/>
      <c r="K38" s="45"/>
      <c r="L38" s="44"/>
      <c r="M38" s="45">
        <v>300</v>
      </c>
      <c r="N38" s="45"/>
      <c r="O38" s="44"/>
      <c r="P38" s="44"/>
      <c r="Q38" s="45"/>
      <c r="R38" s="45"/>
      <c r="S38" s="45"/>
      <c r="T38" s="44">
        <v>300</v>
      </c>
      <c r="U38" s="44"/>
      <c r="V38" s="44"/>
      <c r="W38" s="44"/>
      <c r="X38" s="29">
        <f t="shared" si="1"/>
        <v>600</v>
      </c>
      <c r="Y38" s="29">
        <v>14600</v>
      </c>
      <c r="Z38" s="30">
        <f t="shared" si="2"/>
        <v>-14000</v>
      </c>
    </row>
    <row r="39" spans="2:26" x14ac:dyDescent="0.25">
      <c r="B39" s="67">
        <v>549</v>
      </c>
      <c r="C39" s="68" t="s">
        <v>69</v>
      </c>
      <c r="D39" s="69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>
        <f>SUM(P40:P43)</f>
        <v>2463</v>
      </c>
      <c r="Q39" s="42"/>
      <c r="R39" s="42"/>
      <c r="S39" s="42">
        <f>SUM(S40:S43)</f>
        <v>6200</v>
      </c>
      <c r="T39" s="42"/>
      <c r="U39" s="42"/>
      <c r="V39" s="42"/>
      <c r="W39" s="42"/>
      <c r="X39" s="29">
        <f t="shared" si="1"/>
        <v>8663</v>
      </c>
      <c r="Y39" s="29">
        <v>9663</v>
      </c>
      <c r="Z39" s="30">
        <f t="shared" si="2"/>
        <v>-1000</v>
      </c>
    </row>
    <row r="40" spans="2:26" x14ac:dyDescent="0.25">
      <c r="B40" s="61">
        <v>549001</v>
      </c>
      <c r="C40" s="62" t="s">
        <v>70</v>
      </c>
      <c r="D40" s="63"/>
      <c r="E40" s="44"/>
      <c r="F40" s="44"/>
      <c r="G40" s="45"/>
      <c r="H40" s="45"/>
      <c r="I40" s="45"/>
      <c r="J40" s="44"/>
      <c r="K40" s="45"/>
      <c r="L40" s="44"/>
      <c r="M40" s="45"/>
      <c r="N40" s="45"/>
      <c r="O40" s="44"/>
      <c r="P40" s="44">
        <v>1309</v>
      </c>
      <c r="Q40" s="45"/>
      <c r="R40" s="45"/>
      <c r="S40" s="45">
        <v>600</v>
      </c>
      <c r="T40" s="44"/>
      <c r="U40" s="44"/>
      <c r="V40" s="44"/>
      <c r="W40" s="44"/>
      <c r="X40" s="29">
        <f t="shared" si="1"/>
        <v>1909</v>
      </c>
      <c r="Y40" s="37">
        <v>1909</v>
      </c>
      <c r="Z40" s="38">
        <f t="shared" si="2"/>
        <v>0</v>
      </c>
    </row>
    <row r="41" spans="2:26" x14ac:dyDescent="0.25">
      <c r="B41" s="61">
        <v>549004</v>
      </c>
      <c r="C41" s="62" t="s">
        <v>71</v>
      </c>
      <c r="D41" s="63"/>
      <c r="E41" s="44"/>
      <c r="F41" s="44"/>
      <c r="G41" s="45"/>
      <c r="H41" s="45"/>
      <c r="I41" s="45"/>
      <c r="J41" s="44"/>
      <c r="K41" s="45"/>
      <c r="L41" s="44"/>
      <c r="M41" s="45"/>
      <c r="N41" s="45"/>
      <c r="O41" s="44"/>
      <c r="P41" s="44"/>
      <c r="Q41" s="45"/>
      <c r="R41" s="45"/>
      <c r="S41" s="45">
        <v>500</v>
      </c>
      <c r="T41" s="44"/>
      <c r="U41" s="44"/>
      <c r="V41" s="44"/>
      <c r="W41" s="44"/>
      <c r="X41" s="29">
        <f t="shared" si="1"/>
        <v>500</v>
      </c>
      <c r="Y41" s="37">
        <v>500</v>
      </c>
      <c r="Z41" s="38">
        <f t="shared" si="2"/>
        <v>0</v>
      </c>
    </row>
    <row r="42" spans="2:26" x14ac:dyDescent="0.25">
      <c r="B42" s="61">
        <v>549005</v>
      </c>
      <c r="C42" s="62" t="s">
        <v>72</v>
      </c>
      <c r="D42" s="63"/>
      <c r="E42" s="44"/>
      <c r="F42" s="44"/>
      <c r="G42" s="45"/>
      <c r="H42" s="45"/>
      <c r="I42" s="45"/>
      <c r="J42" s="44"/>
      <c r="K42" s="45"/>
      <c r="L42" s="44"/>
      <c r="M42" s="45"/>
      <c r="N42" s="45"/>
      <c r="O42" s="44"/>
      <c r="P42" s="44"/>
      <c r="Q42" s="45"/>
      <c r="R42" s="45"/>
      <c r="S42" s="46">
        <v>1100</v>
      </c>
      <c r="T42" s="44"/>
      <c r="U42" s="44"/>
      <c r="V42" s="44"/>
      <c r="W42" s="44"/>
      <c r="X42" s="29">
        <f t="shared" si="1"/>
        <v>1100</v>
      </c>
      <c r="Y42" s="37">
        <v>1100</v>
      </c>
      <c r="Z42" s="38">
        <f t="shared" si="2"/>
        <v>0</v>
      </c>
    </row>
    <row r="43" spans="2:26" x14ac:dyDescent="0.25">
      <c r="B43" s="61" t="s">
        <v>73</v>
      </c>
      <c r="C43" s="62" t="s">
        <v>74</v>
      </c>
      <c r="D43" s="63"/>
      <c r="E43" s="44"/>
      <c r="F43" s="44"/>
      <c r="G43" s="45"/>
      <c r="H43" s="45"/>
      <c r="I43" s="45"/>
      <c r="J43" s="44"/>
      <c r="K43" s="45"/>
      <c r="L43" s="44"/>
      <c r="M43" s="45"/>
      <c r="N43" s="45"/>
      <c r="O43" s="44"/>
      <c r="P43" s="44">
        <v>1154</v>
      </c>
      <c r="Q43" s="45"/>
      <c r="R43" s="45"/>
      <c r="S43" s="46">
        <v>4000</v>
      </c>
      <c r="T43" s="44"/>
      <c r="U43" s="44"/>
      <c r="V43" s="44"/>
      <c r="W43" s="44"/>
      <c r="X43" s="29">
        <f t="shared" si="1"/>
        <v>5154</v>
      </c>
      <c r="Y43" s="37">
        <v>6154</v>
      </c>
      <c r="Z43" s="38">
        <f t="shared" si="2"/>
        <v>-1000</v>
      </c>
    </row>
    <row r="44" spans="2:26" x14ac:dyDescent="0.25">
      <c r="B44" s="66">
        <v>563</v>
      </c>
      <c r="C44" s="70" t="s">
        <v>75</v>
      </c>
      <c r="D44" s="71"/>
      <c r="E44" s="46"/>
      <c r="F44" s="44"/>
      <c r="G44" s="45"/>
      <c r="H44" s="46">
        <v>1500</v>
      </c>
      <c r="I44" s="45"/>
      <c r="J44" s="44"/>
      <c r="K44" s="45"/>
      <c r="L44" s="44">
        <v>50</v>
      </c>
      <c r="M44" s="45"/>
      <c r="N44" s="45"/>
      <c r="O44" s="44"/>
      <c r="P44" s="44"/>
      <c r="Q44" s="45"/>
      <c r="R44" s="45"/>
      <c r="S44" s="46"/>
      <c r="T44" s="44"/>
      <c r="U44" s="44"/>
      <c r="V44" s="44"/>
      <c r="W44" s="44"/>
      <c r="X44" s="29">
        <f t="shared" si="1"/>
        <v>1550</v>
      </c>
      <c r="Y44" s="29">
        <v>1550</v>
      </c>
      <c r="Z44" s="30">
        <f t="shared" si="2"/>
        <v>0</v>
      </c>
    </row>
    <row r="45" spans="2:26" x14ac:dyDescent="0.25">
      <c r="B45" s="66">
        <v>591</v>
      </c>
      <c r="C45" s="70" t="s">
        <v>76</v>
      </c>
      <c r="D45" s="71"/>
      <c r="E45" s="44"/>
      <c r="F45" s="44"/>
      <c r="G45" s="45"/>
      <c r="H45" s="45"/>
      <c r="I45" s="45"/>
      <c r="J45" s="44"/>
      <c r="K45" s="45"/>
      <c r="L45" s="44"/>
      <c r="M45" s="45"/>
      <c r="N45" s="45"/>
      <c r="O45" s="44"/>
      <c r="P45" s="44"/>
      <c r="Q45" s="45"/>
      <c r="R45" s="45">
        <v>7000</v>
      </c>
      <c r="S45" s="46"/>
      <c r="T45" s="44"/>
      <c r="U45" s="44"/>
      <c r="V45" s="44"/>
      <c r="W45" s="44"/>
      <c r="X45" s="29">
        <f t="shared" si="1"/>
        <v>7000</v>
      </c>
      <c r="Y45" s="29">
        <v>7000</v>
      </c>
      <c r="Z45" s="30">
        <f t="shared" si="2"/>
        <v>0</v>
      </c>
    </row>
    <row r="46" spans="2:26" x14ac:dyDescent="0.25">
      <c r="B46" s="72"/>
      <c r="C46" s="70" t="s">
        <v>77</v>
      </c>
      <c r="D46" s="73">
        <f t="shared" ref="D46:W46" si="7">D8+D13+D18+D19+D20+D21+D31+D34+D35+D36+D37+D38+D39+D44+D45</f>
        <v>12000</v>
      </c>
      <c r="E46" s="73">
        <f t="shared" si="7"/>
        <v>100767.84911999998</v>
      </c>
      <c r="F46" s="73">
        <f t="shared" si="7"/>
        <v>43177.219399999994</v>
      </c>
      <c r="G46" s="73">
        <f t="shared" si="7"/>
        <v>165675.12120000002</v>
      </c>
      <c r="H46" s="73">
        <f t="shared" si="7"/>
        <v>96327.102599999984</v>
      </c>
      <c r="I46" s="73">
        <f t="shared" si="7"/>
        <v>127238.20951999999</v>
      </c>
      <c r="J46" s="73">
        <f t="shared" si="7"/>
        <v>38765.042399999991</v>
      </c>
      <c r="K46" s="73">
        <f t="shared" si="7"/>
        <v>51036.956119999995</v>
      </c>
      <c r="L46" s="73">
        <f t="shared" si="7"/>
        <v>18537.700799999999</v>
      </c>
      <c r="M46" s="73">
        <f t="shared" si="7"/>
        <v>46594.196399999993</v>
      </c>
      <c r="N46" s="73">
        <f t="shared" si="7"/>
        <v>33497.8776</v>
      </c>
      <c r="O46" s="73">
        <f t="shared" si="7"/>
        <v>63889.62079999999</v>
      </c>
      <c r="P46" s="73">
        <f t="shared" si="7"/>
        <v>540253.97699999996</v>
      </c>
      <c r="Q46" s="73">
        <f t="shared" si="7"/>
        <v>68363.641799999998</v>
      </c>
      <c r="R46" s="73">
        <f t="shared" si="7"/>
        <v>114344.0168</v>
      </c>
      <c r="S46" s="73">
        <f t="shared" si="7"/>
        <v>294551.12940000003</v>
      </c>
      <c r="T46" s="73">
        <f t="shared" si="7"/>
        <v>65448.925999999992</v>
      </c>
      <c r="U46" s="73">
        <f t="shared" si="7"/>
        <v>52200</v>
      </c>
      <c r="V46" s="73">
        <f t="shared" si="7"/>
        <v>8000</v>
      </c>
      <c r="W46" s="73">
        <f t="shared" si="7"/>
        <v>30000</v>
      </c>
      <c r="X46" s="29">
        <f t="shared" si="1"/>
        <v>1970668.5869600002</v>
      </c>
      <c r="Y46" s="29">
        <v>1892302.9073099999</v>
      </c>
      <c r="Z46" s="30">
        <f t="shared" si="2"/>
        <v>78365.679650000297</v>
      </c>
    </row>
    <row r="47" spans="2:26" ht="12.75" customHeight="1" x14ac:dyDescent="0.25">
      <c r="B47" s="139" t="s">
        <v>78</v>
      </c>
      <c r="C47" s="70" t="s">
        <v>79</v>
      </c>
      <c r="D47" s="71"/>
      <c r="E47" s="74"/>
      <c r="F47" s="44"/>
      <c r="G47" s="44"/>
      <c r="H47" s="44"/>
      <c r="I47" s="44"/>
      <c r="J47" s="45"/>
      <c r="K47" s="44"/>
      <c r="L47" s="44"/>
      <c r="M47" s="44"/>
      <c r="N47" s="45"/>
      <c r="O47" s="44"/>
      <c r="P47" s="44"/>
      <c r="Q47" s="44"/>
      <c r="R47" s="44"/>
      <c r="S47" s="46">
        <v>29695</v>
      </c>
      <c r="T47" s="44"/>
      <c r="U47" s="44"/>
      <c r="V47" s="44"/>
      <c r="W47" s="44"/>
      <c r="X47" s="29">
        <f t="shared" si="1"/>
        <v>29695</v>
      </c>
      <c r="Y47" s="29">
        <v>26884</v>
      </c>
      <c r="Z47" s="30">
        <f t="shared" si="2"/>
        <v>2811</v>
      </c>
    </row>
    <row r="48" spans="2:26" x14ac:dyDescent="0.25">
      <c r="B48" s="139"/>
      <c r="C48" s="70" t="s">
        <v>80</v>
      </c>
      <c r="D48" s="71"/>
      <c r="E48" s="74">
        <v>12500</v>
      </c>
      <c r="F48" s="44"/>
      <c r="G48" s="75"/>
      <c r="H48" s="75"/>
      <c r="I48" s="75"/>
      <c r="J48" s="76"/>
      <c r="K48" s="75"/>
      <c r="L48" s="75"/>
      <c r="M48" s="75"/>
      <c r="N48" s="76"/>
      <c r="O48" s="75"/>
      <c r="P48" s="75"/>
      <c r="Q48" s="75"/>
      <c r="R48" s="75"/>
      <c r="S48" s="77"/>
      <c r="T48" s="75"/>
      <c r="U48" s="75"/>
      <c r="V48" s="75"/>
      <c r="W48" s="75"/>
      <c r="X48" s="29">
        <f t="shared" si="1"/>
        <v>12500</v>
      </c>
      <c r="Y48" s="29">
        <v>12500</v>
      </c>
      <c r="Z48" s="30">
        <f t="shared" si="2"/>
        <v>0</v>
      </c>
    </row>
    <row r="49" spans="2:26" x14ac:dyDescent="0.25">
      <c r="B49" s="139"/>
      <c r="C49" s="70" t="s">
        <v>81</v>
      </c>
      <c r="D49" s="71"/>
      <c r="E49" s="74">
        <v>20000</v>
      </c>
      <c r="F49" s="44"/>
      <c r="G49" s="75"/>
      <c r="H49" s="75"/>
      <c r="I49" s="75"/>
      <c r="J49" s="76"/>
      <c r="K49" s="75"/>
      <c r="L49" s="75"/>
      <c r="M49" s="75"/>
      <c r="N49" s="76"/>
      <c r="O49" s="75"/>
      <c r="P49" s="75"/>
      <c r="Q49" s="75"/>
      <c r="R49" s="75"/>
      <c r="S49" s="77"/>
      <c r="T49" s="75"/>
      <c r="U49" s="75"/>
      <c r="V49" s="75"/>
      <c r="W49" s="75"/>
      <c r="X49" s="29">
        <f t="shared" si="1"/>
        <v>20000</v>
      </c>
      <c r="Y49" s="29">
        <v>20000</v>
      </c>
      <c r="Z49" s="30">
        <f t="shared" si="2"/>
        <v>0</v>
      </c>
    </row>
    <row r="50" spans="2:26" x14ac:dyDescent="0.25">
      <c r="B50" s="139"/>
      <c r="C50" s="70" t="s">
        <v>82</v>
      </c>
      <c r="D50" s="71"/>
      <c r="E50" s="74">
        <v>2500</v>
      </c>
      <c r="F50" s="44"/>
      <c r="G50" s="75"/>
      <c r="H50" s="75"/>
      <c r="I50" s="75"/>
      <c r="J50" s="75"/>
      <c r="K50" s="75"/>
      <c r="L50" s="75"/>
      <c r="M50" s="75"/>
      <c r="N50" s="76"/>
      <c r="O50" s="75"/>
      <c r="P50" s="75"/>
      <c r="Q50" s="75"/>
      <c r="R50" s="75"/>
      <c r="S50" s="75"/>
      <c r="T50" s="75"/>
      <c r="U50" s="75"/>
      <c r="V50" s="75"/>
      <c r="W50" s="75"/>
      <c r="X50" s="29">
        <f t="shared" si="1"/>
        <v>2500</v>
      </c>
      <c r="Y50" s="29">
        <v>2500</v>
      </c>
      <c r="Z50" s="30">
        <f t="shared" si="2"/>
        <v>0</v>
      </c>
    </row>
    <row r="51" spans="2:26" x14ac:dyDescent="0.25">
      <c r="B51" s="139"/>
      <c r="C51" s="70" t="s">
        <v>83</v>
      </c>
      <c r="D51" s="71"/>
      <c r="E51" s="74">
        <v>3000</v>
      </c>
      <c r="F51" s="44"/>
      <c r="G51" s="75"/>
      <c r="H51" s="75"/>
      <c r="I51" s="75"/>
      <c r="J51" s="75"/>
      <c r="K51" s="75"/>
      <c r="L51" s="75"/>
      <c r="M51" s="75"/>
      <c r="N51" s="76"/>
      <c r="O51" s="75"/>
      <c r="P51" s="75"/>
      <c r="Q51" s="75"/>
      <c r="R51" s="75"/>
      <c r="S51" s="75"/>
      <c r="T51" s="75"/>
      <c r="U51" s="75"/>
      <c r="V51" s="75"/>
      <c r="W51" s="75"/>
      <c r="X51" s="29">
        <f t="shared" si="1"/>
        <v>3000</v>
      </c>
      <c r="Y51" s="29">
        <v>3000</v>
      </c>
      <c r="Z51" s="30">
        <f t="shared" si="2"/>
        <v>0</v>
      </c>
    </row>
    <row r="52" spans="2:26" ht="22.8" x14ac:dyDescent="0.25">
      <c r="B52" s="139"/>
      <c r="C52" s="78" t="s">
        <v>84</v>
      </c>
      <c r="D52" s="79"/>
      <c r="E52" s="74">
        <v>65000</v>
      </c>
      <c r="F52" s="44"/>
      <c r="G52" s="44"/>
      <c r="H52" s="44"/>
      <c r="I52" s="44"/>
      <c r="J52" s="44"/>
      <c r="K52" s="44"/>
      <c r="L52" s="44"/>
      <c r="M52" s="44"/>
      <c r="N52" s="45"/>
      <c r="O52" s="44"/>
      <c r="P52" s="44"/>
      <c r="Q52" s="44"/>
      <c r="R52" s="44"/>
      <c r="S52" s="44"/>
      <c r="T52" s="44"/>
      <c r="U52" s="44"/>
      <c r="V52" s="44"/>
      <c r="W52" s="44"/>
      <c r="X52" s="29">
        <f t="shared" si="1"/>
        <v>65000</v>
      </c>
      <c r="Y52" s="29">
        <v>65000</v>
      </c>
      <c r="Z52" s="30">
        <f t="shared" si="2"/>
        <v>0</v>
      </c>
    </row>
    <row r="53" spans="2:26" x14ac:dyDescent="0.25">
      <c r="B53" s="139"/>
      <c r="C53" s="70" t="s">
        <v>85</v>
      </c>
      <c r="D53" s="71"/>
      <c r="E53" s="74">
        <v>500</v>
      </c>
      <c r="F53" s="45"/>
      <c r="G53" s="80"/>
      <c r="H53" s="80"/>
      <c r="I53" s="80"/>
      <c r="J53" s="45"/>
      <c r="K53" s="45"/>
      <c r="L53" s="45"/>
      <c r="M53" s="45"/>
      <c r="N53" s="45"/>
      <c r="O53" s="80"/>
      <c r="P53" s="80"/>
      <c r="Q53" s="45"/>
      <c r="R53" s="45"/>
      <c r="S53" s="45"/>
      <c r="T53" s="45"/>
      <c r="U53" s="45"/>
      <c r="V53" s="45"/>
      <c r="W53" s="45"/>
      <c r="X53" s="29">
        <f t="shared" si="1"/>
        <v>500</v>
      </c>
      <c r="Y53" s="29">
        <v>500</v>
      </c>
      <c r="Z53" s="30">
        <f t="shared" si="2"/>
        <v>0</v>
      </c>
    </row>
    <row r="54" spans="2:26" x14ac:dyDescent="0.25">
      <c r="B54" s="139"/>
      <c r="C54" s="62" t="s">
        <v>86</v>
      </c>
      <c r="D54" s="63"/>
      <c r="E54" s="46">
        <v>10000</v>
      </c>
      <c r="F54" s="44"/>
      <c r="G54" s="44"/>
      <c r="H54" s="44"/>
      <c r="I54" s="44"/>
      <c r="J54" s="44"/>
      <c r="K54" s="44"/>
      <c r="L54" s="44"/>
      <c r="M54" s="44"/>
      <c r="N54" s="45"/>
      <c r="O54" s="44"/>
      <c r="P54" s="44"/>
      <c r="Q54" s="44"/>
      <c r="R54" s="44"/>
      <c r="S54" s="44"/>
      <c r="T54" s="81"/>
      <c r="U54" s="81"/>
      <c r="V54" s="81"/>
      <c r="W54" s="81"/>
      <c r="X54" s="29">
        <f t="shared" si="1"/>
        <v>10000</v>
      </c>
      <c r="Y54" s="29">
        <v>10000</v>
      </c>
      <c r="Z54" s="30">
        <f t="shared" si="2"/>
        <v>0</v>
      </c>
    </row>
    <row r="55" spans="2:26" x14ac:dyDescent="0.25">
      <c r="B55" s="82"/>
      <c r="C55" s="83" t="s">
        <v>77</v>
      </c>
      <c r="D55" s="84"/>
      <c r="E55" s="85"/>
      <c r="F55" s="85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29">
        <f>SUM(X46+X47+X48+X49+X50+X51+X52+X53+X54)</f>
        <v>2113863.58696</v>
      </c>
      <c r="Y55" s="29">
        <v>2032686.9073099999</v>
      </c>
      <c r="Z55" s="30">
        <f t="shared" si="2"/>
        <v>81176.679650000064</v>
      </c>
    </row>
    <row r="56" spans="2:26" x14ac:dyDescent="0.25">
      <c r="B56" s="86"/>
      <c r="C56" s="87" t="s">
        <v>87</v>
      </c>
      <c r="D56" s="87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6"/>
      <c r="T56" s="88"/>
      <c r="U56" s="88"/>
      <c r="V56" s="88"/>
      <c r="W56" s="88"/>
      <c r="X56" s="89"/>
      <c r="Y56" s="90"/>
      <c r="Z56" s="91"/>
    </row>
  </sheetData>
  <mergeCells count="9">
    <mergeCell ref="X2:Z2"/>
    <mergeCell ref="B47:B54"/>
    <mergeCell ref="B1:U1"/>
    <mergeCell ref="B2:C2"/>
    <mergeCell ref="D2:F2"/>
    <mergeCell ref="G2:I2"/>
    <mergeCell ref="J2:L2"/>
    <mergeCell ref="N2:P2"/>
    <mergeCell ref="R2:S2"/>
  </mergeCells>
  <pageMargins left="0.70833333333333304" right="0.51180555555555496" top="0.47222222222222199" bottom="0.47222222222222199" header="0.51180555555555496" footer="0.51180555555555496"/>
  <pageSetup paperSize="9" firstPageNumber="0" orientation="landscape" horizontalDpi="300" verticalDpi="30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8"/>
  <sheetViews>
    <sheetView zoomScaleNormal="100" workbookViewId="0">
      <selection activeCell="D12" sqref="D12"/>
    </sheetView>
  </sheetViews>
  <sheetFormatPr defaultRowHeight="13.2" x14ac:dyDescent="0.25"/>
  <cols>
    <col min="1" max="1" width="8.109375" customWidth="1"/>
    <col min="2" max="2" width="25.88671875" customWidth="1"/>
    <col min="3" max="3" width="21.5546875" customWidth="1"/>
    <col min="4" max="1025" width="8.6640625" customWidth="1"/>
  </cols>
  <sheetData>
    <row r="1" spans="1:3" ht="21" x14ac:dyDescent="0.25">
      <c r="A1" s="147" t="s">
        <v>88</v>
      </c>
      <c r="B1" s="147"/>
      <c r="C1" s="147"/>
    </row>
    <row r="2" spans="1:3" ht="42.75" customHeight="1" x14ac:dyDescent="0.25">
      <c r="A2" s="148" t="s">
        <v>89</v>
      </c>
      <c r="B2" s="148"/>
      <c r="C2" s="92" t="s">
        <v>5</v>
      </c>
    </row>
    <row r="3" spans="1:3" ht="45.6" x14ac:dyDescent="0.25">
      <c r="A3" s="93" t="s">
        <v>13</v>
      </c>
      <c r="B3" s="94"/>
      <c r="C3" s="95" t="s">
        <v>5</v>
      </c>
    </row>
    <row r="4" spans="1:3" ht="12.75" hidden="1" customHeight="1" x14ac:dyDescent="0.25">
      <c r="A4" s="96"/>
      <c r="B4" s="97"/>
      <c r="C4" s="98"/>
    </row>
    <row r="5" spans="1:3" ht="12.75" hidden="1" customHeight="1" x14ac:dyDescent="0.25">
      <c r="A5" s="96"/>
      <c r="B5" s="97"/>
      <c r="C5" s="98"/>
    </row>
    <row r="6" spans="1:3" ht="12.75" hidden="1" customHeight="1" x14ac:dyDescent="0.25">
      <c r="A6" s="96"/>
      <c r="B6" s="97"/>
      <c r="C6" s="98"/>
    </row>
    <row r="7" spans="1:3" ht="12.75" hidden="1" customHeight="1" x14ac:dyDescent="0.25">
      <c r="A7" s="99"/>
      <c r="B7" s="100"/>
      <c r="C7" s="101"/>
    </row>
    <row r="8" spans="1:3" x14ac:dyDescent="0.25">
      <c r="A8" s="102">
        <v>501</v>
      </c>
      <c r="B8" s="103" t="s">
        <v>34</v>
      </c>
      <c r="C8" s="104">
        <f>SUM(C9:C12)</f>
        <v>1500</v>
      </c>
    </row>
    <row r="9" spans="1:3" x14ac:dyDescent="0.25">
      <c r="A9" s="105">
        <v>501001</v>
      </c>
      <c r="B9" s="106" t="s">
        <v>35</v>
      </c>
      <c r="C9" s="107"/>
    </row>
    <row r="10" spans="1:3" x14ac:dyDescent="0.25">
      <c r="A10" s="105">
        <v>501002</v>
      </c>
      <c r="B10" s="106" t="s">
        <v>36</v>
      </c>
      <c r="C10" s="107">
        <v>600</v>
      </c>
    </row>
    <row r="11" spans="1:3" x14ac:dyDescent="0.25">
      <c r="A11" s="105">
        <v>501004</v>
      </c>
      <c r="B11" s="108" t="s">
        <v>38</v>
      </c>
      <c r="C11" s="107">
        <v>300</v>
      </c>
    </row>
    <row r="12" spans="1:3" x14ac:dyDescent="0.25">
      <c r="A12" s="105">
        <v>501006</v>
      </c>
      <c r="B12" s="106" t="s">
        <v>39</v>
      </c>
      <c r="C12" s="109">
        <v>600</v>
      </c>
    </row>
    <row r="13" spans="1:3" x14ac:dyDescent="0.25">
      <c r="A13" s="102">
        <v>502</v>
      </c>
      <c r="B13" s="103" t="s">
        <v>40</v>
      </c>
      <c r="C13" s="110"/>
    </row>
    <row r="14" spans="1:3" x14ac:dyDescent="0.25">
      <c r="A14" s="105">
        <v>502000</v>
      </c>
      <c r="B14" s="106" t="s">
        <v>41</v>
      </c>
      <c r="C14" s="111"/>
    </row>
    <row r="15" spans="1:3" x14ac:dyDescent="0.25">
      <c r="A15" s="105">
        <v>502001</v>
      </c>
      <c r="B15" s="106" t="s">
        <v>42</v>
      </c>
      <c r="C15" s="111"/>
    </row>
    <row r="16" spans="1:3" x14ac:dyDescent="0.25">
      <c r="A16" s="105">
        <v>502002</v>
      </c>
      <c r="B16" s="112" t="s">
        <v>43</v>
      </c>
      <c r="C16" s="111"/>
    </row>
    <row r="17" spans="1:3" x14ac:dyDescent="0.25">
      <c r="A17" s="105">
        <v>502003</v>
      </c>
      <c r="B17" s="112" t="s">
        <v>44</v>
      </c>
      <c r="C17" s="113"/>
    </row>
    <row r="18" spans="1:3" x14ac:dyDescent="0.25">
      <c r="A18" s="105">
        <v>511</v>
      </c>
      <c r="B18" s="112" t="s">
        <v>45</v>
      </c>
      <c r="C18" s="114">
        <v>50</v>
      </c>
    </row>
    <row r="19" spans="1:3" x14ac:dyDescent="0.25">
      <c r="A19" s="105">
        <v>512</v>
      </c>
      <c r="B19" s="112" t="s">
        <v>46</v>
      </c>
      <c r="C19" s="111">
        <v>200</v>
      </c>
    </row>
    <row r="20" spans="1:3" x14ac:dyDescent="0.25">
      <c r="A20" s="105">
        <v>513</v>
      </c>
      <c r="B20" s="106" t="s">
        <v>47</v>
      </c>
      <c r="C20" s="111">
        <v>400</v>
      </c>
    </row>
    <row r="21" spans="1:3" x14ac:dyDescent="0.25">
      <c r="A21" s="102">
        <v>518</v>
      </c>
      <c r="B21" s="103" t="s">
        <v>48</v>
      </c>
      <c r="C21" s="110">
        <f>SUM(C22:C30)</f>
        <v>250</v>
      </c>
    </row>
    <row r="22" spans="1:3" x14ac:dyDescent="0.25">
      <c r="A22" s="115">
        <v>518001</v>
      </c>
      <c r="B22" s="108" t="s">
        <v>49</v>
      </c>
      <c r="C22" s="111"/>
    </row>
    <row r="23" spans="1:3" x14ac:dyDescent="0.25">
      <c r="A23" s="115">
        <v>518002</v>
      </c>
      <c r="B23" s="108" t="s">
        <v>50</v>
      </c>
      <c r="C23" s="111"/>
    </row>
    <row r="24" spans="1:3" x14ac:dyDescent="0.25">
      <c r="A24" s="115">
        <v>518003</v>
      </c>
      <c r="B24" s="108" t="s">
        <v>51</v>
      </c>
      <c r="C24" s="111"/>
    </row>
    <row r="25" spans="1:3" x14ac:dyDescent="0.25">
      <c r="A25" s="115">
        <v>518005</v>
      </c>
      <c r="B25" s="108" t="s">
        <v>52</v>
      </c>
      <c r="C25" s="111">
        <v>100</v>
      </c>
    </row>
    <row r="26" spans="1:3" x14ac:dyDescent="0.25">
      <c r="A26" s="115">
        <v>518006</v>
      </c>
      <c r="B26" s="108" t="s">
        <v>53</v>
      </c>
      <c r="C26" s="111">
        <v>100</v>
      </c>
    </row>
    <row r="27" spans="1:3" x14ac:dyDescent="0.25">
      <c r="A27" s="115">
        <v>518007</v>
      </c>
      <c r="B27" s="108" t="s">
        <v>54</v>
      </c>
      <c r="C27" s="111"/>
    </row>
    <row r="28" spans="1:3" x14ac:dyDescent="0.25">
      <c r="A28" s="115">
        <v>518009</v>
      </c>
      <c r="B28" s="108" t="s">
        <v>55</v>
      </c>
      <c r="C28" s="116">
        <v>50</v>
      </c>
    </row>
    <row r="29" spans="1:3" x14ac:dyDescent="0.25">
      <c r="A29" s="117" t="s">
        <v>56</v>
      </c>
      <c r="B29" s="106" t="s">
        <v>57</v>
      </c>
      <c r="C29" s="111"/>
    </row>
    <row r="30" spans="1:3" x14ac:dyDescent="0.25">
      <c r="A30" s="117" t="s">
        <v>58</v>
      </c>
      <c r="B30" s="106" t="s">
        <v>59</v>
      </c>
      <c r="C30" s="111"/>
    </row>
    <row r="31" spans="1:3" x14ac:dyDescent="0.25">
      <c r="A31" s="118" t="s">
        <v>60</v>
      </c>
      <c r="B31" s="119" t="s">
        <v>61</v>
      </c>
      <c r="C31" s="120">
        <f>SUM(C32:C33)</f>
        <v>35640</v>
      </c>
    </row>
    <row r="32" spans="1:3" x14ac:dyDescent="0.25">
      <c r="A32" s="121">
        <v>521001</v>
      </c>
      <c r="B32" s="122" t="s">
        <v>62</v>
      </c>
      <c r="C32" s="111">
        <v>35640</v>
      </c>
    </row>
    <row r="33" spans="1:3" x14ac:dyDescent="0.25">
      <c r="A33" s="121">
        <v>521002</v>
      </c>
      <c r="B33" s="122" t="s">
        <v>63</v>
      </c>
      <c r="C33" s="111"/>
    </row>
    <row r="34" spans="1:3" x14ac:dyDescent="0.25">
      <c r="A34" s="123">
        <v>524</v>
      </c>
      <c r="B34" s="122" t="s">
        <v>64</v>
      </c>
      <c r="C34" s="111">
        <f>SUM(C31*35.2/100)</f>
        <v>12545.28</v>
      </c>
    </row>
    <row r="35" spans="1:3" x14ac:dyDescent="0.25">
      <c r="A35" s="123">
        <v>527</v>
      </c>
      <c r="B35" s="122" t="s">
        <v>65</v>
      </c>
      <c r="C35" s="111">
        <f>SUM(C32*0.009)</f>
        <v>320.76</v>
      </c>
    </row>
    <row r="36" spans="1:3" x14ac:dyDescent="0.25">
      <c r="A36" s="123">
        <v>532</v>
      </c>
      <c r="B36" s="122" t="s">
        <v>66</v>
      </c>
      <c r="C36" s="111"/>
    </row>
    <row r="37" spans="1:3" x14ac:dyDescent="0.25">
      <c r="A37" s="123">
        <v>538</v>
      </c>
      <c r="B37" s="122" t="s">
        <v>67</v>
      </c>
      <c r="C37" s="111"/>
    </row>
    <row r="38" spans="1:3" x14ac:dyDescent="0.25">
      <c r="A38" s="123">
        <v>547</v>
      </c>
      <c r="B38" s="122" t="s">
        <v>68</v>
      </c>
      <c r="C38" s="111">
        <v>1000</v>
      </c>
    </row>
    <row r="39" spans="1:3" x14ac:dyDescent="0.25">
      <c r="A39" s="124">
        <v>549</v>
      </c>
      <c r="B39" s="125" t="s">
        <v>69</v>
      </c>
      <c r="C39" s="110"/>
    </row>
    <row r="40" spans="1:3" x14ac:dyDescent="0.25">
      <c r="A40" s="121">
        <v>549001</v>
      </c>
      <c r="B40" s="122" t="s">
        <v>70</v>
      </c>
      <c r="C40" s="111"/>
    </row>
    <row r="41" spans="1:3" x14ac:dyDescent="0.25">
      <c r="A41" s="121">
        <v>549004</v>
      </c>
      <c r="B41" s="122" t="s">
        <v>71</v>
      </c>
      <c r="C41" s="111"/>
    </row>
    <row r="42" spans="1:3" x14ac:dyDescent="0.25">
      <c r="A42" s="121">
        <v>549005</v>
      </c>
      <c r="B42" s="122" t="s">
        <v>72</v>
      </c>
      <c r="C42" s="111"/>
    </row>
    <row r="43" spans="1:3" x14ac:dyDescent="0.25">
      <c r="A43" s="121" t="s">
        <v>73</v>
      </c>
      <c r="B43" s="122" t="s">
        <v>74</v>
      </c>
      <c r="C43" s="111"/>
    </row>
    <row r="44" spans="1:3" x14ac:dyDescent="0.25">
      <c r="A44" s="123">
        <v>563</v>
      </c>
      <c r="B44" s="126" t="s">
        <v>75</v>
      </c>
      <c r="C44" s="111"/>
    </row>
    <row r="45" spans="1:3" x14ac:dyDescent="0.25">
      <c r="A45" s="123">
        <v>591</v>
      </c>
      <c r="B45" s="126" t="s">
        <v>76</v>
      </c>
      <c r="C45" s="111"/>
    </row>
    <row r="46" spans="1:3" x14ac:dyDescent="0.25">
      <c r="A46" s="127"/>
      <c r="B46" s="126" t="s">
        <v>77</v>
      </c>
      <c r="C46" s="128">
        <f>C8+C13+C18+C19+C20+C21+C31+C34+C35+C36+C37+C38+C39+C44+C45</f>
        <v>51906.04</v>
      </c>
    </row>
    <row r="47" spans="1:3" ht="12.75" customHeight="1" x14ac:dyDescent="0.25">
      <c r="A47" s="149" t="s">
        <v>90</v>
      </c>
      <c r="B47" s="126" t="s">
        <v>79</v>
      </c>
      <c r="C47" s="129">
        <v>11000</v>
      </c>
    </row>
    <row r="48" spans="1:3" x14ac:dyDescent="0.25">
      <c r="A48" s="149"/>
      <c r="B48" s="126" t="s">
        <v>82</v>
      </c>
      <c r="C48" s="130"/>
    </row>
    <row r="49" spans="1:3" x14ac:dyDescent="0.25">
      <c r="A49" s="149"/>
      <c r="B49" s="126" t="s">
        <v>83</v>
      </c>
      <c r="C49" s="130"/>
    </row>
    <row r="50" spans="1:3" ht="22.8" x14ac:dyDescent="0.25">
      <c r="A50" s="149"/>
      <c r="B50" s="131" t="s">
        <v>84</v>
      </c>
      <c r="C50" s="129"/>
    </row>
    <row r="51" spans="1:3" x14ac:dyDescent="0.25">
      <c r="A51" s="149"/>
      <c r="B51" s="126" t="s">
        <v>91</v>
      </c>
      <c r="C51" s="111"/>
    </row>
    <row r="52" spans="1:3" x14ac:dyDescent="0.25">
      <c r="A52" s="149"/>
      <c r="B52" s="126" t="s">
        <v>92</v>
      </c>
      <c r="C52" s="111"/>
    </row>
    <row r="53" spans="1:3" x14ac:dyDescent="0.25">
      <c r="A53" s="149"/>
      <c r="B53" s="126" t="s">
        <v>85</v>
      </c>
      <c r="C53" s="111"/>
    </row>
    <row r="54" spans="1:3" x14ac:dyDescent="0.25">
      <c r="A54" s="149"/>
      <c r="B54" s="126" t="s">
        <v>93</v>
      </c>
      <c r="C54" s="111"/>
    </row>
    <row r="55" spans="1:3" x14ac:dyDescent="0.25">
      <c r="A55" s="149"/>
      <c r="B55" s="126" t="s">
        <v>94</v>
      </c>
      <c r="C55" s="111"/>
    </row>
    <row r="56" spans="1:3" x14ac:dyDescent="0.25">
      <c r="A56" s="149"/>
      <c r="B56" s="122" t="s">
        <v>86</v>
      </c>
      <c r="C56" s="129"/>
    </row>
    <row r="57" spans="1:3" x14ac:dyDescent="0.25">
      <c r="A57" s="132"/>
      <c r="B57" s="133" t="s">
        <v>77</v>
      </c>
      <c r="C57" s="134"/>
    </row>
    <row r="58" spans="1:3" x14ac:dyDescent="0.25">
      <c r="A58" s="135"/>
      <c r="B58" s="136" t="s">
        <v>87</v>
      </c>
      <c r="C58" s="137"/>
    </row>
  </sheetData>
  <mergeCells count="3">
    <mergeCell ref="A1:C1"/>
    <mergeCell ref="A2:B2"/>
    <mergeCell ref="A47:A56"/>
  </mergeCells>
  <pageMargins left="0.75" right="0.75" top="1" bottom="1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zoomScaleNormal="100" workbookViewId="0">
      <selection activeCell="C25" sqref="C25"/>
    </sheetView>
  </sheetViews>
  <sheetFormatPr defaultRowHeight="13.2" x14ac:dyDescent="0.25"/>
  <cols>
    <col min="1" max="1025" width="8.66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Hárok3</vt:lpstr>
      <vt:lpstr>Hárok2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Smolec Maroš</cp:lastModifiedBy>
  <cp:revision>0</cp:revision>
  <cp:lastPrinted>2019-03-01T07:04:06Z</cp:lastPrinted>
  <dcterms:created xsi:type="dcterms:W3CDTF">2010-01-08T13:37:00Z</dcterms:created>
  <dcterms:modified xsi:type="dcterms:W3CDTF">2019-03-09T13:29:37Z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